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S:\7000\_INTERNI\Chomutov\000385_Pisecna_Zahradni_Brezenecka\DPS\MTV2_Březenecká\F_DOK_CAST\06_NAKLADY\25-06-09\"/>
    </mc:Choice>
  </mc:AlternateContent>
  <xr:revisionPtr revIDLastSave="0" documentId="13_ncr:1_{9772F324-69F2-4F25-97BE-E1363EEB74C9}" xr6:coauthVersionLast="47" xr6:coauthVersionMax="47" xr10:uidLastSave="{00000000-0000-0000-0000-000000000000}"/>
  <bookViews>
    <workbookView xWindow="38280" yWindow="-120" windowWidth="38640" windowHeight="21120" activeTab="1" xr2:uid="{00000000-000D-0000-FFFF-FFFF00000000}"/>
  </bookViews>
  <sheets>
    <sheet name="Rekapitulace stavby" sheetId="1" r:id="rId1"/>
    <sheet name="SO650 - Trakční trolejové..." sheetId="2" r:id="rId2"/>
    <sheet name="F04 - DIO" sheetId="3" r:id="rId3"/>
  </sheets>
  <definedNames>
    <definedName name="_xlnm._FilterDatabase" localSheetId="2" hidden="1">'F04 - DIO'!$C$128:$L$143</definedName>
    <definedName name="_xlnm._FilterDatabase" localSheetId="1" hidden="1">'SO650 - Trakční trolejové...'!$C$140:$L$524</definedName>
    <definedName name="_xlnm.Print_Titles" localSheetId="2">'F04 - DIO'!$128:$128</definedName>
    <definedName name="_xlnm.Print_Titles" localSheetId="0">'Rekapitulace stavby'!$92:$92</definedName>
    <definedName name="_xlnm.Print_Titles" localSheetId="1">'SO650 - Trakční trolejové...'!$140:$140</definedName>
    <definedName name="_xlnm.Print_Area" localSheetId="2">'F04 - DIO'!$C$4:$K$76,'F04 - DIO'!$C$82:$K$110,'F04 - DIO'!$C$116:$L$143</definedName>
    <definedName name="_xlnm.Print_Area" localSheetId="0">'Rekapitulace stavby'!$D$4:$AO$76,'Rekapitulace stavby'!$C$82:$AQ$97</definedName>
    <definedName name="_xlnm.Print_Area" localSheetId="1">'SO650 - Trakční trolejové...'!$C$4:$K$76,'SO650 - Trakční trolejové...'!$C$82:$K$122,'SO650 - Trakční trolejové...'!$C$128:$L$524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0" i="3" l="1"/>
  <c r="K41" i="3"/>
  <c r="K40" i="3"/>
  <c r="BA96" i="1"/>
  <c r="K39" i="3"/>
  <c r="AZ96" i="1"/>
  <c r="BI143" i="3"/>
  <c r="BH143" i="3"/>
  <c r="BG143" i="3"/>
  <c r="BF143" i="3"/>
  <c r="X143" i="3"/>
  <c r="V143" i="3"/>
  <c r="T143" i="3"/>
  <c r="P143" i="3"/>
  <c r="BK143" i="3" s="1"/>
  <c r="BI142" i="3"/>
  <c r="BH142" i="3"/>
  <c r="BG142" i="3"/>
  <c r="BF142" i="3"/>
  <c r="X142" i="3"/>
  <c r="V142" i="3"/>
  <c r="T142" i="3"/>
  <c r="P142" i="3"/>
  <c r="BI141" i="3"/>
  <c r="BH141" i="3"/>
  <c r="BG141" i="3"/>
  <c r="BF141" i="3"/>
  <c r="X141" i="3"/>
  <c r="V141" i="3"/>
  <c r="T141" i="3"/>
  <c r="P141" i="3"/>
  <c r="BK141" i="3" s="1"/>
  <c r="BI140" i="3"/>
  <c r="BH140" i="3"/>
  <c r="BG140" i="3"/>
  <c r="BF140" i="3"/>
  <c r="X140" i="3"/>
  <c r="V140" i="3"/>
  <c r="T140" i="3"/>
  <c r="P140" i="3"/>
  <c r="K140" i="3" s="1"/>
  <c r="BE140" i="3" s="1"/>
  <c r="BI139" i="3"/>
  <c r="BH139" i="3"/>
  <c r="BG139" i="3"/>
  <c r="BF139" i="3"/>
  <c r="X139" i="3"/>
  <c r="V139" i="3"/>
  <c r="T139" i="3"/>
  <c r="P139" i="3"/>
  <c r="BI138" i="3"/>
  <c r="BH138" i="3"/>
  <c r="BG138" i="3"/>
  <c r="BF138" i="3"/>
  <c r="X138" i="3"/>
  <c r="V138" i="3"/>
  <c r="T138" i="3"/>
  <c r="P138" i="3"/>
  <c r="BI136" i="3"/>
  <c r="BH136" i="3"/>
  <c r="BG136" i="3"/>
  <c r="BF136" i="3"/>
  <c r="X136" i="3"/>
  <c r="V136" i="3"/>
  <c r="T136" i="3"/>
  <c r="P136" i="3"/>
  <c r="BI135" i="3"/>
  <c r="BH135" i="3"/>
  <c r="BG135" i="3"/>
  <c r="BF135" i="3"/>
  <c r="X135" i="3"/>
  <c r="V135" i="3"/>
  <c r="T135" i="3"/>
  <c r="P135" i="3"/>
  <c r="BI134" i="3"/>
  <c r="BH134" i="3"/>
  <c r="BG134" i="3"/>
  <c r="BF134" i="3"/>
  <c r="X134" i="3"/>
  <c r="V134" i="3"/>
  <c r="T134" i="3"/>
  <c r="P134" i="3"/>
  <c r="K134" i="3" s="1"/>
  <c r="BE134" i="3" s="1"/>
  <c r="BI133" i="3"/>
  <c r="BH133" i="3"/>
  <c r="BG133" i="3"/>
  <c r="BF133" i="3"/>
  <c r="X133" i="3"/>
  <c r="V133" i="3"/>
  <c r="T133" i="3"/>
  <c r="P133" i="3"/>
  <c r="BI132" i="3"/>
  <c r="BH132" i="3"/>
  <c r="BG132" i="3"/>
  <c r="BF132" i="3"/>
  <c r="X132" i="3"/>
  <c r="V132" i="3"/>
  <c r="T132" i="3"/>
  <c r="P132" i="3"/>
  <c r="BK132" i="3" s="1"/>
  <c r="K97" i="3"/>
  <c r="J97" i="3"/>
  <c r="I97" i="3"/>
  <c r="F123" i="3"/>
  <c r="E121" i="3"/>
  <c r="BI108" i="3"/>
  <c r="BH108" i="3"/>
  <c r="BG108" i="3"/>
  <c r="BF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F89" i="3"/>
  <c r="E87" i="3"/>
  <c r="J24" i="3"/>
  <c r="E24" i="3"/>
  <c r="J92" i="3"/>
  <c r="J23" i="3"/>
  <c r="J21" i="3"/>
  <c r="E21" i="3"/>
  <c r="J91" i="3"/>
  <c r="J20" i="3"/>
  <c r="J18" i="3"/>
  <c r="E18" i="3"/>
  <c r="F126" i="3"/>
  <c r="J17" i="3"/>
  <c r="J15" i="3"/>
  <c r="E15" i="3"/>
  <c r="F125" i="3"/>
  <c r="J14" i="3"/>
  <c r="J12" i="3"/>
  <c r="J89" i="3"/>
  <c r="E7" i="3"/>
  <c r="E85" i="3"/>
  <c r="K41" i="2"/>
  <c r="K40" i="2"/>
  <c r="BA95" i="1"/>
  <c r="K39" i="2"/>
  <c r="AZ95" i="1"/>
  <c r="BI524" i="2"/>
  <c r="BH524" i="2"/>
  <c r="BG524" i="2"/>
  <c r="BF524" i="2"/>
  <c r="X524" i="2"/>
  <c r="V524" i="2"/>
  <c r="T524" i="2"/>
  <c r="P524" i="2"/>
  <c r="BI523" i="2"/>
  <c r="BH523" i="2"/>
  <c r="BG523" i="2"/>
  <c r="BF523" i="2"/>
  <c r="X523" i="2"/>
  <c r="V523" i="2"/>
  <c r="T523" i="2"/>
  <c r="P523" i="2"/>
  <c r="BI522" i="2"/>
  <c r="BH522" i="2"/>
  <c r="BG522" i="2"/>
  <c r="BF522" i="2"/>
  <c r="X522" i="2"/>
  <c r="V522" i="2"/>
  <c r="T522" i="2"/>
  <c r="P522" i="2"/>
  <c r="BK522" i="2" s="1"/>
  <c r="BI520" i="2"/>
  <c r="BH520" i="2"/>
  <c r="BG520" i="2"/>
  <c r="BF520" i="2"/>
  <c r="X520" i="2"/>
  <c r="V520" i="2"/>
  <c r="T520" i="2"/>
  <c r="P520" i="2"/>
  <c r="BK520" i="2" s="1"/>
  <c r="BI518" i="2"/>
  <c r="BH518" i="2"/>
  <c r="BG518" i="2"/>
  <c r="BF518" i="2"/>
  <c r="X518" i="2"/>
  <c r="V518" i="2"/>
  <c r="T518" i="2"/>
  <c r="P518" i="2"/>
  <c r="BI517" i="2"/>
  <c r="BH517" i="2"/>
  <c r="BG517" i="2"/>
  <c r="BF517" i="2"/>
  <c r="X517" i="2"/>
  <c r="V517" i="2"/>
  <c r="T517" i="2"/>
  <c r="P517" i="2"/>
  <c r="BK517" i="2" s="1"/>
  <c r="BI515" i="2"/>
  <c r="BH515" i="2"/>
  <c r="BG515" i="2"/>
  <c r="BF515" i="2"/>
  <c r="X515" i="2"/>
  <c r="V515" i="2"/>
  <c r="T515" i="2"/>
  <c r="P515" i="2"/>
  <c r="BK515" i="2" s="1"/>
  <c r="BI514" i="2"/>
  <c r="BH514" i="2"/>
  <c r="BG514" i="2"/>
  <c r="BF514" i="2"/>
  <c r="X514" i="2"/>
  <c r="V514" i="2"/>
  <c r="T514" i="2"/>
  <c r="P514" i="2"/>
  <c r="BK514" i="2" s="1"/>
  <c r="BI513" i="2"/>
  <c r="BH513" i="2"/>
  <c r="BG513" i="2"/>
  <c r="BF513" i="2"/>
  <c r="X513" i="2"/>
  <c r="V513" i="2"/>
  <c r="T513" i="2"/>
  <c r="P513" i="2"/>
  <c r="BI512" i="2"/>
  <c r="BH512" i="2"/>
  <c r="BG512" i="2"/>
  <c r="BF512" i="2"/>
  <c r="X512" i="2"/>
  <c r="V512" i="2"/>
  <c r="T512" i="2"/>
  <c r="P512" i="2"/>
  <c r="BI509" i="2"/>
  <c r="BH509" i="2"/>
  <c r="BG509" i="2"/>
  <c r="BF509" i="2"/>
  <c r="X509" i="2"/>
  <c r="V509" i="2"/>
  <c r="T509" i="2"/>
  <c r="P509" i="2"/>
  <c r="BK509" i="2" s="1"/>
  <c r="BI507" i="2"/>
  <c r="BH507" i="2"/>
  <c r="BG507" i="2"/>
  <c r="BF507" i="2"/>
  <c r="X507" i="2"/>
  <c r="V507" i="2"/>
  <c r="T507" i="2"/>
  <c r="P507" i="2"/>
  <c r="K507" i="2" s="1"/>
  <c r="BE507" i="2" s="1"/>
  <c r="BI506" i="2"/>
  <c r="BH506" i="2"/>
  <c r="BG506" i="2"/>
  <c r="BF506" i="2"/>
  <c r="X506" i="2"/>
  <c r="V506" i="2"/>
  <c r="T506" i="2"/>
  <c r="P506" i="2"/>
  <c r="BI505" i="2"/>
  <c r="BH505" i="2"/>
  <c r="BG505" i="2"/>
  <c r="BF505" i="2"/>
  <c r="X505" i="2"/>
  <c r="V505" i="2"/>
  <c r="T505" i="2"/>
  <c r="P505" i="2"/>
  <c r="BK505" i="2" s="1"/>
  <c r="BI503" i="2"/>
  <c r="BH503" i="2"/>
  <c r="BG503" i="2"/>
  <c r="BF503" i="2"/>
  <c r="X503" i="2"/>
  <c r="V503" i="2"/>
  <c r="T503" i="2"/>
  <c r="P503" i="2"/>
  <c r="BK503" i="2" s="1"/>
  <c r="BI501" i="2"/>
  <c r="BH501" i="2"/>
  <c r="BG501" i="2"/>
  <c r="BF501" i="2"/>
  <c r="X501" i="2"/>
  <c r="V501" i="2"/>
  <c r="T501" i="2"/>
  <c r="P501" i="2"/>
  <c r="K501" i="2" s="1"/>
  <c r="BE501" i="2" s="1"/>
  <c r="BI499" i="2"/>
  <c r="BH499" i="2"/>
  <c r="BG499" i="2"/>
  <c r="BF499" i="2"/>
  <c r="X499" i="2"/>
  <c r="V499" i="2"/>
  <c r="T499" i="2"/>
  <c r="P499" i="2"/>
  <c r="BI496" i="2"/>
  <c r="BH496" i="2"/>
  <c r="BG496" i="2"/>
  <c r="BF496" i="2"/>
  <c r="X496" i="2"/>
  <c r="V496" i="2"/>
  <c r="T496" i="2"/>
  <c r="P496" i="2"/>
  <c r="BK496" i="2" s="1"/>
  <c r="BI493" i="2"/>
  <c r="BH493" i="2"/>
  <c r="BG493" i="2"/>
  <c r="BF493" i="2"/>
  <c r="X493" i="2"/>
  <c r="V493" i="2"/>
  <c r="T493" i="2"/>
  <c r="P493" i="2"/>
  <c r="BK493" i="2" s="1"/>
  <c r="BI490" i="2"/>
  <c r="BH490" i="2"/>
  <c r="BG490" i="2"/>
  <c r="BF490" i="2"/>
  <c r="X490" i="2"/>
  <c r="V490" i="2"/>
  <c r="T490" i="2"/>
  <c r="P490" i="2"/>
  <c r="BK490" i="2" s="1"/>
  <c r="BI487" i="2"/>
  <c r="BH487" i="2"/>
  <c r="BG487" i="2"/>
  <c r="BF487" i="2"/>
  <c r="X487" i="2"/>
  <c r="V487" i="2"/>
  <c r="T487" i="2"/>
  <c r="P487" i="2"/>
  <c r="BI484" i="2"/>
  <c r="BH484" i="2"/>
  <c r="BG484" i="2"/>
  <c r="BF484" i="2"/>
  <c r="X484" i="2"/>
  <c r="V484" i="2"/>
  <c r="T484" i="2"/>
  <c r="P484" i="2"/>
  <c r="BK484" i="2" s="1"/>
  <c r="BI482" i="2"/>
  <c r="BH482" i="2"/>
  <c r="BG482" i="2"/>
  <c r="BF482" i="2"/>
  <c r="X482" i="2"/>
  <c r="V482" i="2"/>
  <c r="T482" i="2"/>
  <c r="P482" i="2"/>
  <c r="K482" i="2" s="1"/>
  <c r="BE482" i="2" s="1"/>
  <c r="BI479" i="2"/>
  <c r="BH479" i="2"/>
  <c r="BG479" i="2"/>
  <c r="BF479" i="2"/>
  <c r="X479" i="2"/>
  <c r="V479" i="2"/>
  <c r="T479" i="2"/>
  <c r="P479" i="2"/>
  <c r="BI473" i="2"/>
  <c r="BH473" i="2"/>
  <c r="BG473" i="2"/>
  <c r="BF473" i="2"/>
  <c r="X473" i="2"/>
  <c r="V473" i="2"/>
  <c r="T473" i="2"/>
  <c r="P473" i="2"/>
  <c r="BI467" i="2"/>
  <c r="BH467" i="2"/>
  <c r="BG467" i="2"/>
  <c r="BF467" i="2"/>
  <c r="X467" i="2"/>
  <c r="V467" i="2"/>
  <c r="T467" i="2"/>
  <c r="P467" i="2"/>
  <c r="K467" i="2" s="1"/>
  <c r="BE467" i="2" s="1"/>
  <c r="BI464" i="2"/>
  <c r="BH464" i="2"/>
  <c r="BG464" i="2"/>
  <c r="BF464" i="2"/>
  <c r="X464" i="2"/>
  <c r="V464" i="2"/>
  <c r="T464" i="2"/>
  <c r="P464" i="2"/>
  <c r="BK464" i="2" s="1"/>
  <c r="BI460" i="2"/>
  <c r="BH460" i="2"/>
  <c r="BG460" i="2"/>
  <c r="BF460" i="2"/>
  <c r="X460" i="2"/>
  <c r="V460" i="2"/>
  <c r="T460" i="2"/>
  <c r="P460" i="2"/>
  <c r="K460" i="2" s="1"/>
  <c r="BE460" i="2" s="1"/>
  <c r="BI457" i="2"/>
  <c r="BH457" i="2"/>
  <c r="BG457" i="2"/>
  <c r="BF457" i="2"/>
  <c r="X457" i="2"/>
  <c r="V457" i="2"/>
  <c r="T457" i="2"/>
  <c r="P457" i="2"/>
  <c r="BI453" i="2"/>
  <c r="BH453" i="2"/>
  <c r="BG453" i="2"/>
  <c r="BF453" i="2"/>
  <c r="X453" i="2"/>
  <c r="V453" i="2"/>
  <c r="T453" i="2"/>
  <c r="P453" i="2"/>
  <c r="BK453" i="2" s="1"/>
  <c r="BI450" i="2"/>
  <c r="BH450" i="2"/>
  <c r="BG450" i="2"/>
  <c r="BF450" i="2"/>
  <c r="X450" i="2"/>
  <c r="V450" i="2"/>
  <c r="T450" i="2"/>
  <c r="P450" i="2"/>
  <c r="K450" i="2" s="1"/>
  <c r="BE450" i="2" s="1"/>
  <c r="BI445" i="2"/>
  <c r="BH445" i="2"/>
  <c r="BG445" i="2"/>
  <c r="BF445" i="2"/>
  <c r="X445" i="2"/>
  <c r="V445" i="2"/>
  <c r="T445" i="2"/>
  <c r="P445" i="2"/>
  <c r="BK445" i="2" s="1"/>
  <c r="BI444" i="2"/>
  <c r="BH444" i="2"/>
  <c r="BG444" i="2"/>
  <c r="BF444" i="2"/>
  <c r="X444" i="2"/>
  <c r="V444" i="2"/>
  <c r="T444" i="2"/>
  <c r="P444" i="2"/>
  <c r="BI442" i="2"/>
  <c r="BH442" i="2"/>
  <c r="BG442" i="2"/>
  <c r="BF442" i="2"/>
  <c r="X442" i="2"/>
  <c r="V442" i="2"/>
  <c r="T442" i="2"/>
  <c r="P442" i="2"/>
  <c r="BK442" i="2" s="1"/>
  <c r="BI440" i="2"/>
  <c r="BH440" i="2"/>
  <c r="BG440" i="2"/>
  <c r="BF440" i="2"/>
  <c r="X440" i="2"/>
  <c r="V440" i="2"/>
  <c r="T440" i="2"/>
  <c r="P440" i="2"/>
  <c r="BK440" i="2" s="1"/>
  <c r="BI438" i="2"/>
  <c r="BH438" i="2"/>
  <c r="BG438" i="2"/>
  <c r="BF438" i="2"/>
  <c r="X438" i="2"/>
  <c r="V438" i="2"/>
  <c r="T438" i="2"/>
  <c r="P438" i="2"/>
  <c r="K438" i="2" s="1"/>
  <c r="BE438" i="2" s="1"/>
  <c r="BI434" i="2"/>
  <c r="BH434" i="2"/>
  <c r="BG434" i="2"/>
  <c r="BF434" i="2"/>
  <c r="X434" i="2"/>
  <c r="V434" i="2"/>
  <c r="T434" i="2"/>
  <c r="P434" i="2"/>
  <c r="BI432" i="2"/>
  <c r="BH432" i="2"/>
  <c r="BG432" i="2"/>
  <c r="BF432" i="2"/>
  <c r="X432" i="2"/>
  <c r="V432" i="2"/>
  <c r="T432" i="2"/>
  <c r="P432" i="2"/>
  <c r="K432" i="2" s="1"/>
  <c r="BE432" i="2" s="1"/>
  <c r="BI430" i="2"/>
  <c r="BH430" i="2"/>
  <c r="BG430" i="2"/>
  <c r="BF430" i="2"/>
  <c r="X430" i="2"/>
  <c r="V430" i="2"/>
  <c r="T430" i="2"/>
  <c r="P430" i="2"/>
  <c r="K430" i="2" s="1"/>
  <c r="BE430" i="2" s="1"/>
  <c r="BI426" i="2"/>
  <c r="BH426" i="2"/>
  <c r="BG426" i="2"/>
  <c r="BF426" i="2"/>
  <c r="X426" i="2"/>
  <c r="V426" i="2"/>
  <c r="T426" i="2"/>
  <c r="P426" i="2"/>
  <c r="K426" i="2" s="1"/>
  <c r="BE426" i="2" s="1"/>
  <c r="BI423" i="2"/>
  <c r="BH423" i="2"/>
  <c r="BG423" i="2"/>
  <c r="BF423" i="2"/>
  <c r="X423" i="2"/>
  <c r="V423" i="2"/>
  <c r="T423" i="2"/>
  <c r="P423" i="2"/>
  <c r="BI420" i="2"/>
  <c r="BH420" i="2"/>
  <c r="BG420" i="2"/>
  <c r="BF420" i="2"/>
  <c r="X420" i="2"/>
  <c r="V420" i="2"/>
  <c r="T420" i="2"/>
  <c r="P420" i="2"/>
  <c r="BK420" i="2" s="1"/>
  <c r="BI416" i="2"/>
  <c r="BH416" i="2"/>
  <c r="BG416" i="2"/>
  <c r="BF416" i="2"/>
  <c r="X416" i="2"/>
  <c r="V416" i="2"/>
  <c r="T416" i="2"/>
  <c r="P416" i="2"/>
  <c r="BK416" i="2" s="1"/>
  <c r="BI412" i="2"/>
  <c r="BH412" i="2"/>
  <c r="BG412" i="2"/>
  <c r="BF412" i="2"/>
  <c r="X412" i="2"/>
  <c r="V412" i="2"/>
  <c r="T412" i="2"/>
  <c r="P412" i="2"/>
  <c r="BI409" i="2"/>
  <c r="BH409" i="2"/>
  <c r="BG409" i="2"/>
  <c r="BF409" i="2"/>
  <c r="X409" i="2"/>
  <c r="V409" i="2"/>
  <c r="T409" i="2"/>
  <c r="P409" i="2"/>
  <c r="BI404" i="2"/>
  <c r="BH404" i="2"/>
  <c r="BG404" i="2"/>
  <c r="BF404" i="2"/>
  <c r="X404" i="2"/>
  <c r="V404" i="2"/>
  <c r="T404" i="2"/>
  <c r="P404" i="2"/>
  <c r="K404" i="2" s="1"/>
  <c r="BE404" i="2" s="1"/>
  <c r="BI400" i="2"/>
  <c r="BH400" i="2"/>
  <c r="BG400" i="2"/>
  <c r="BF400" i="2"/>
  <c r="X400" i="2"/>
  <c r="V400" i="2"/>
  <c r="T400" i="2"/>
  <c r="P400" i="2"/>
  <c r="K400" i="2" s="1"/>
  <c r="BE400" i="2" s="1"/>
  <c r="BI395" i="2"/>
  <c r="BH395" i="2"/>
  <c r="BG395" i="2"/>
  <c r="BF395" i="2"/>
  <c r="X395" i="2"/>
  <c r="V395" i="2"/>
  <c r="T395" i="2"/>
  <c r="P395" i="2"/>
  <c r="BK395" i="2" s="1"/>
  <c r="BI392" i="2"/>
  <c r="BH392" i="2"/>
  <c r="BG392" i="2"/>
  <c r="BF392" i="2"/>
  <c r="X392" i="2"/>
  <c r="V392" i="2"/>
  <c r="T392" i="2"/>
  <c r="P392" i="2"/>
  <c r="BI388" i="2"/>
  <c r="BH388" i="2"/>
  <c r="BG388" i="2"/>
  <c r="BF388" i="2"/>
  <c r="X388" i="2"/>
  <c r="V388" i="2"/>
  <c r="T388" i="2"/>
  <c r="P388" i="2"/>
  <c r="BK388" i="2" s="1"/>
  <c r="BI386" i="2"/>
  <c r="BH386" i="2"/>
  <c r="BG386" i="2"/>
  <c r="BF386" i="2"/>
  <c r="X386" i="2"/>
  <c r="V386" i="2"/>
  <c r="T386" i="2"/>
  <c r="P386" i="2"/>
  <c r="BK386" i="2" s="1"/>
  <c r="BI380" i="2"/>
  <c r="BH380" i="2"/>
  <c r="BG380" i="2"/>
  <c r="BF380" i="2"/>
  <c r="X380" i="2"/>
  <c r="V380" i="2"/>
  <c r="T380" i="2"/>
  <c r="P380" i="2"/>
  <c r="BI377" i="2"/>
  <c r="BH377" i="2"/>
  <c r="BG377" i="2"/>
  <c r="BF377" i="2"/>
  <c r="X377" i="2"/>
  <c r="V377" i="2"/>
  <c r="T377" i="2"/>
  <c r="P377" i="2"/>
  <c r="BK377" i="2" s="1"/>
  <c r="BI371" i="2"/>
  <c r="BH371" i="2"/>
  <c r="BG371" i="2"/>
  <c r="BF371" i="2"/>
  <c r="X371" i="2"/>
  <c r="V371" i="2"/>
  <c r="T371" i="2"/>
  <c r="P371" i="2"/>
  <c r="BI368" i="2"/>
  <c r="BH368" i="2"/>
  <c r="BG368" i="2"/>
  <c r="BF368" i="2"/>
  <c r="X368" i="2"/>
  <c r="V368" i="2"/>
  <c r="T368" i="2"/>
  <c r="P368" i="2"/>
  <c r="BK368" i="2" s="1"/>
  <c r="BI365" i="2"/>
  <c r="BH365" i="2"/>
  <c r="BG365" i="2"/>
  <c r="BF365" i="2"/>
  <c r="X365" i="2"/>
  <c r="V365" i="2"/>
  <c r="T365" i="2"/>
  <c r="P365" i="2"/>
  <c r="BI360" i="2"/>
  <c r="BH360" i="2"/>
  <c r="BG360" i="2"/>
  <c r="BF360" i="2"/>
  <c r="X360" i="2"/>
  <c r="V360" i="2"/>
  <c r="T360" i="2"/>
  <c r="P360" i="2"/>
  <c r="BI358" i="2"/>
  <c r="BH358" i="2"/>
  <c r="BG358" i="2"/>
  <c r="BF358" i="2"/>
  <c r="X358" i="2"/>
  <c r="V358" i="2"/>
  <c r="T358" i="2"/>
  <c r="P358" i="2"/>
  <c r="BI355" i="2"/>
  <c r="BH355" i="2"/>
  <c r="BG355" i="2"/>
  <c r="BF355" i="2"/>
  <c r="X355" i="2"/>
  <c r="V355" i="2"/>
  <c r="T355" i="2"/>
  <c r="P355" i="2"/>
  <c r="BK355" i="2" s="1"/>
  <c r="BI352" i="2"/>
  <c r="BH352" i="2"/>
  <c r="BG352" i="2"/>
  <c r="BF352" i="2"/>
  <c r="X352" i="2"/>
  <c r="V352" i="2"/>
  <c r="T352" i="2"/>
  <c r="P352" i="2"/>
  <c r="K352" i="2" s="1"/>
  <c r="BE352" i="2" s="1"/>
  <c r="BI351" i="2"/>
  <c r="BH351" i="2"/>
  <c r="BG351" i="2"/>
  <c r="BF351" i="2"/>
  <c r="X351" i="2"/>
  <c r="V351" i="2"/>
  <c r="T351" i="2"/>
  <c r="P351" i="2"/>
  <c r="BI349" i="2"/>
  <c r="BH349" i="2"/>
  <c r="BG349" i="2"/>
  <c r="BF349" i="2"/>
  <c r="X349" i="2"/>
  <c r="V349" i="2"/>
  <c r="T349" i="2"/>
  <c r="P349" i="2"/>
  <c r="K349" i="2" s="1"/>
  <c r="BE349" i="2" s="1"/>
  <c r="BI346" i="2"/>
  <c r="BH346" i="2"/>
  <c r="BG346" i="2"/>
  <c r="BF346" i="2"/>
  <c r="X346" i="2"/>
  <c r="V346" i="2"/>
  <c r="T346" i="2"/>
  <c r="P346" i="2"/>
  <c r="K346" i="2" s="1"/>
  <c r="BE346" i="2" s="1"/>
  <c r="BI344" i="2"/>
  <c r="BH344" i="2"/>
  <c r="BG344" i="2"/>
  <c r="BF344" i="2"/>
  <c r="X344" i="2"/>
  <c r="V344" i="2"/>
  <c r="T344" i="2"/>
  <c r="P344" i="2"/>
  <c r="BK344" i="2" s="1"/>
  <c r="BI343" i="2"/>
  <c r="BH343" i="2"/>
  <c r="BG343" i="2"/>
  <c r="BF343" i="2"/>
  <c r="X343" i="2"/>
  <c r="V343" i="2"/>
  <c r="T343" i="2"/>
  <c r="P343" i="2"/>
  <c r="BI342" i="2"/>
  <c r="BH342" i="2"/>
  <c r="BG342" i="2"/>
  <c r="BF342" i="2"/>
  <c r="X342" i="2"/>
  <c r="V342" i="2"/>
  <c r="T342" i="2"/>
  <c r="P342" i="2"/>
  <c r="BK342" i="2" s="1"/>
  <c r="BI341" i="2"/>
  <c r="BH341" i="2"/>
  <c r="BG341" i="2"/>
  <c r="BF341" i="2"/>
  <c r="X341" i="2"/>
  <c r="V341" i="2"/>
  <c r="T341" i="2"/>
  <c r="P341" i="2"/>
  <c r="BK341" i="2" s="1"/>
  <c r="BI340" i="2"/>
  <c r="BH340" i="2"/>
  <c r="BG340" i="2"/>
  <c r="BF340" i="2"/>
  <c r="X340" i="2"/>
  <c r="V340" i="2"/>
  <c r="T340" i="2"/>
  <c r="P340" i="2"/>
  <c r="K340" i="2" s="1"/>
  <c r="BE340" i="2" s="1"/>
  <c r="BI339" i="2"/>
  <c r="BH339" i="2"/>
  <c r="BG339" i="2"/>
  <c r="BF339" i="2"/>
  <c r="X339" i="2"/>
  <c r="V339" i="2"/>
  <c r="T339" i="2"/>
  <c r="P339" i="2"/>
  <c r="BI338" i="2"/>
  <c r="BH338" i="2"/>
  <c r="BG338" i="2"/>
  <c r="BF338" i="2"/>
  <c r="X338" i="2"/>
  <c r="V338" i="2"/>
  <c r="T338" i="2"/>
  <c r="P338" i="2"/>
  <c r="K338" i="2" s="1"/>
  <c r="BE338" i="2" s="1"/>
  <c r="BI337" i="2"/>
  <c r="BH337" i="2"/>
  <c r="BG337" i="2"/>
  <c r="BF337" i="2"/>
  <c r="X337" i="2"/>
  <c r="V337" i="2"/>
  <c r="T337" i="2"/>
  <c r="P337" i="2"/>
  <c r="K337" i="2" s="1"/>
  <c r="BE337" i="2" s="1"/>
  <c r="BI336" i="2"/>
  <c r="BH336" i="2"/>
  <c r="BG336" i="2"/>
  <c r="BF336" i="2"/>
  <c r="X336" i="2"/>
  <c r="V336" i="2"/>
  <c r="T336" i="2"/>
  <c r="P336" i="2"/>
  <c r="K336" i="2" s="1"/>
  <c r="BE336" i="2" s="1"/>
  <c r="BI335" i="2"/>
  <c r="BH335" i="2"/>
  <c r="BG335" i="2"/>
  <c r="BF335" i="2"/>
  <c r="X335" i="2"/>
  <c r="V335" i="2"/>
  <c r="T335" i="2"/>
  <c r="P335" i="2"/>
  <c r="BI334" i="2"/>
  <c r="BH334" i="2"/>
  <c r="BG334" i="2"/>
  <c r="BF334" i="2"/>
  <c r="X334" i="2"/>
  <c r="V334" i="2"/>
  <c r="T334" i="2"/>
  <c r="P334" i="2"/>
  <c r="BI330" i="2"/>
  <c r="BH330" i="2"/>
  <c r="BG330" i="2"/>
  <c r="BF330" i="2"/>
  <c r="X330" i="2"/>
  <c r="V330" i="2"/>
  <c r="T330" i="2"/>
  <c r="P330" i="2"/>
  <c r="BK330" i="2" s="1"/>
  <c r="BI329" i="2"/>
  <c r="BH329" i="2"/>
  <c r="BG329" i="2"/>
  <c r="BF329" i="2"/>
  <c r="X329" i="2"/>
  <c r="V329" i="2"/>
  <c r="T329" i="2"/>
  <c r="P329" i="2"/>
  <c r="BK329" i="2" s="1"/>
  <c r="BI328" i="2"/>
  <c r="BH328" i="2"/>
  <c r="BG328" i="2"/>
  <c r="BF328" i="2"/>
  <c r="X328" i="2"/>
  <c r="V328" i="2"/>
  <c r="T328" i="2"/>
  <c r="P328" i="2"/>
  <c r="BI327" i="2"/>
  <c r="BH327" i="2"/>
  <c r="BG327" i="2"/>
  <c r="BF327" i="2"/>
  <c r="X327" i="2"/>
  <c r="V327" i="2"/>
  <c r="T327" i="2"/>
  <c r="P327" i="2"/>
  <c r="K327" i="2" s="1"/>
  <c r="BE327" i="2" s="1"/>
  <c r="BI323" i="2"/>
  <c r="BH323" i="2"/>
  <c r="BG323" i="2"/>
  <c r="BF323" i="2"/>
  <c r="X323" i="2"/>
  <c r="V323" i="2"/>
  <c r="T323" i="2"/>
  <c r="P323" i="2"/>
  <c r="BK323" i="2" s="1"/>
  <c r="BI322" i="2"/>
  <c r="BH322" i="2"/>
  <c r="BG322" i="2"/>
  <c r="BF322" i="2"/>
  <c r="X322" i="2"/>
  <c r="V322" i="2"/>
  <c r="T322" i="2"/>
  <c r="P322" i="2"/>
  <c r="BK322" i="2" s="1"/>
  <c r="BI319" i="2"/>
  <c r="BH319" i="2"/>
  <c r="BG319" i="2"/>
  <c r="BF319" i="2"/>
  <c r="X319" i="2"/>
  <c r="V319" i="2"/>
  <c r="T319" i="2"/>
  <c r="P319" i="2"/>
  <c r="BI318" i="2"/>
  <c r="BH318" i="2"/>
  <c r="BG318" i="2"/>
  <c r="BF318" i="2"/>
  <c r="X318" i="2"/>
  <c r="V318" i="2"/>
  <c r="T318" i="2"/>
  <c r="P318" i="2"/>
  <c r="BK318" i="2" s="1"/>
  <c r="BI316" i="2"/>
  <c r="BH316" i="2"/>
  <c r="BG316" i="2"/>
  <c r="BF316" i="2"/>
  <c r="X316" i="2"/>
  <c r="V316" i="2"/>
  <c r="T316" i="2"/>
  <c r="P316" i="2"/>
  <c r="K316" i="2" s="1"/>
  <c r="BE316" i="2" s="1"/>
  <c r="BI314" i="2"/>
  <c r="BH314" i="2"/>
  <c r="BG314" i="2"/>
  <c r="BF314" i="2"/>
  <c r="X314" i="2"/>
  <c r="V314" i="2"/>
  <c r="T314" i="2"/>
  <c r="P314" i="2"/>
  <c r="BI313" i="2"/>
  <c r="BH313" i="2"/>
  <c r="BG313" i="2"/>
  <c r="BF313" i="2"/>
  <c r="X313" i="2"/>
  <c r="V313" i="2"/>
  <c r="T313" i="2"/>
  <c r="P313" i="2"/>
  <c r="BI312" i="2"/>
  <c r="BH312" i="2"/>
  <c r="BG312" i="2"/>
  <c r="BF312" i="2"/>
  <c r="X312" i="2"/>
  <c r="V312" i="2"/>
  <c r="T312" i="2"/>
  <c r="P312" i="2"/>
  <c r="K312" i="2" s="1"/>
  <c r="BE312" i="2" s="1"/>
  <c r="BI311" i="2"/>
  <c r="BH311" i="2"/>
  <c r="BG311" i="2"/>
  <c r="BF311" i="2"/>
  <c r="X311" i="2"/>
  <c r="V311" i="2"/>
  <c r="T311" i="2"/>
  <c r="P311" i="2"/>
  <c r="K311" i="2" s="1"/>
  <c r="BE311" i="2" s="1"/>
  <c r="BI310" i="2"/>
  <c r="BH310" i="2"/>
  <c r="BG310" i="2"/>
  <c r="BF310" i="2"/>
  <c r="X310" i="2"/>
  <c r="V310" i="2"/>
  <c r="T310" i="2"/>
  <c r="P310" i="2"/>
  <c r="K310" i="2" s="1"/>
  <c r="BE310" i="2" s="1"/>
  <c r="BI309" i="2"/>
  <c r="BH309" i="2"/>
  <c r="BG309" i="2"/>
  <c r="BF309" i="2"/>
  <c r="X309" i="2"/>
  <c r="V309" i="2"/>
  <c r="T309" i="2"/>
  <c r="P309" i="2"/>
  <c r="BI308" i="2"/>
  <c r="BH308" i="2"/>
  <c r="BG308" i="2"/>
  <c r="BF308" i="2"/>
  <c r="X308" i="2"/>
  <c r="V308" i="2"/>
  <c r="T308" i="2"/>
  <c r="P308" i="2"/>
  <c r="K308" i="2" s="1"/>
  <c r="BE308" i="2" s="1"/>
  <c r="BI307" i="2"/>
  <c r="BH307" i="2"/>
  <c r="BG307" i="2"/>
  <c r="BF307" i="2"/>
  <c r="X307" i="2"/>
  <c r="V307" i="2"/>
  <c r="T307" i="2"/>
  <c r="P307" i="2"/>
  <c r="K307" i="2" s="1"/>
  <c r="BE307" i="2" s="1"/>
  <c r="BI305" i="2"/>
  <c r="BH305" i="2"/>
  <c r="BG305" i="2"/>
  <c r="BF305" i="2"/>
  <c r="X305" i="2"/>
  <c r="V305" i="2"/>
  <c r="T305" i="2"/>
  <c r="P305" i="2"/>
  <c r="K305" i="2" s="1"/>
  <c r="BE305" i="2" s="1"/>
  <c r="BI302" i="2"/>
  <c r="BH302" i="2"/>
  <c r="BG302" i="2"/>
  <c r="BF302" i="2"/>
  <c r="X302" i="2"/>
  <c r="V302" i="2"/>
  <c r="T302" i="2"/>
  <c r="P302" i="2"/>
  <c r="BI300" i="2"/>
  <c r="BH300" i="2"/>
  <c r="BG300" i="2"/>
  <c r="BF300" i="2"/>
  <c r="X300" i="2"/>
  <c r="V300" i="2"/>
  <c r="T300" i="2"/>
  <c r="P300" i="2"/>
  <c r="K300" i="2" s="1"/>
  <c r="BE300" i="2" s="1"/>
  <c r="BI299" i="2"/>
  <c r="BH299" i="2"/>
  <c r="BG299" i="2"/>
  <c r="BF299" i="2"/>
  <c r="X299" i="2"/>
  <c r="V299" i="2"/>
  <c r="T299" i="2"/>
  <c r="P299" i="2"/>
  <c r="BK299" i="2" s="1"/>
  <c r="BI298" i="2"/>
  <c r="BH298" i="2"/>
  <c r="BG298" i="2"/>
  <c r="BF298" i="2"/>
  <c r="X298" i="2"/>
  <c r="V298" i="2"/>
  <c r="T298" i="2"/>
  <c r="P298" i="2"/>
  <c r="BK298" i="2" s="1"/>
  <c r="BI297" i="2"/>
  <c r="BH297" i="2"/>
  <c r="BG297" i="2"/>
  <c r="BF297" i="2"/>
  <c r="X297" i="2"/>
  <c r="V297" i="2"/>
  <c r="T297" i="2"/>
  <c r="P297" i="2"/>
  <c r="BI296" i="2"/>
  <c r="BH296" i="2"/>
  <c r="BG296" i="2"/>
  <c r="BF296" i="2"/>
  <c r="X296" i="2"/>
  <c r="V296" i="2"/>
  <c r="T296" i="2"/>
  <c r="P296" i="2"/>
  <c r="BK296" i="2" s="1"/>
  <c r="BI295" i="2"/>
  <c r="BH295" i="2"/>
  <c r="BG295" i="2"/>
  <c r="BF295" i="2"/>
  <c r="X295" i="2"/>
  <c r="V295" i="2"/>
  <c r="T295" i="2"/>
  <c r="P295" i="2"/>
  <c r="K295" i="2" s="1"/>
  <c r="BE295" i="2" s="1"/>
  <c r="BI294" i="2"/>
  <c r="BH294" i="2"/>
  <c r="BG294" i="2"/>
  <c r="BF294" i="2"/>
  <c r="X294" i="2"/>
  <c r="V294" i="2"/>
  <c r="T294" i="2"/>
  <c r="P294" i="2"/>
  <c r="K294" i="2" s="1"/>
  <c r="BI293" i="2"/>
  <c r="BH293" i="2"/>
  <c r="BG293" i="2"/>
  <c r="BF293" i="2"/>
  <c r="X293" i="2"/>
  <c r="V293" i="2"/>
  <c r="T293" i="2"/>
  <c r="P293" i="2"/>
  <c r="K293" i="2" s="1"/>
  <c r="BE293" i="2" s="1"/>
  <c r="BI292" i="2"/>
  <c r="BH292" i="2"/>
  <c r="BG292" i="2"/>
  <c r="BF292" i="2"/>
  <c r="X292" i="2"/>
  <c r="V292" i="2"/>
  <c r="T292" i="2"/>
  <c r="P292" i="2"/>
  <c r="K292" i="2" s="1"/>
  <c r="BE292" i="2" s="1"/>
  <c r="BI291" i="2"/>
  <c r="BH291" i="2"/>
  <c r="BG291" i="2"/>
  <c r="BF291" i="2"/>
  <c r="X291" i="2"/>
  <c r="V291" i="2"/>
  <c r="T291" i="2"/>
  <c r="P291" i="2"/>
  <c r="K291" i="2" s="1"/>
  <c r="BE291" i="2" s="1"/>
  <c r="BI290" i="2"/>
  <c r="BH290" i="2"/>
  <c r="BG290" i="2"/>
  <c r="BF290" i="2"/>
  <c r="X290" i="2"/>
  <c r="V290" i="2"/>
  <c r="T290" i="2"/>
  <c r="P290" i="2"/>
  <c r="BK290" i="2" s="1"/>
  <c r="BI289" i="2"/>
  <c r="BH289" i="2"/>
  <c r="BG289" i="2"/>
  <c r="BF289" i="2"/>
  <c r="X289" i="2"/>
  <c r="V289" i="2"/>
  <c r="T289" i="2"/>
  <c r="P289" i="2"/>
  <c r="BI288" i="2"/>
  <c r="BH288" i="2"/>
  <c r="BG288" i="2"/>
  <c r="BF288" i="2"/>
  <c r="X288" i="2"/>
  <c r="V288" i="2"/>
  <c r="T288" i="2"/>
  <c r="P288" i="2"/>
  <c r="K288" i="2" s="1"/>
  <c r="BE288" i="2" s="1"/>
  <c r="BI287" i="2"/>
  <c r="BH287" i="2"/>
  <c r="BG287" i="2"/>
  <c r="BF287" i="2"/>
  <c r="X287" i="2"/>
  <c r="V287" i="2"/>
  <c r="T287" i="2"/>
  <c r="P287" i="2"/>
  <c r="BK287" i="2" s="1"/>
  <c r="BI286" i="2"/>
  <c r="BH286" i="2"/>
  <c r="BG286" i="2"/>
  <c r="BF286" i="2"/>
  <c r="X286" i="2"/>
  <c r="V286" i="2"/>
  <c r="T286" i="2"/>
  <c r="P286" i="2"/>
  <c r="BI285" i="2"/>
  <c r="BH285" i="2"/>
  <c r="BG285" i="2"/>
  <c r="BF285" i="2"/>
  <c r="X285" i="2"/>
  <c r="V285" i="2"/>
  <c r="T285" i="2"/>
  <c r="P285" i="2"/>
  <c r="BI284" i="2"/>
  <c r="BH284" i="2"/>
  <c r="BG284" i="2"/>
  <c r="BF284" i="2"/>
  <c r="X284" i="2"/>
  <c r="V284" i="2"/>
  <c r="T284" i="2"/>
  <c r="P284" i="2"/>
  <c r="BK284" i="2" s="1"/>
  <c r="BI283" i="2"/>
  <c r="BH283" i="2"/>
  <c r="BG283" i="2"/>
  <c r="BF283" i="2"/>
  <c r="X283" i="2"/>
  <c r="V283" i="2"/>
  <c r="T283" i="2"/>
  <c r="P283" i="2"/>
  <c r="BK283" i="2" s="1"/>
  <c r="BI282" i="2"/>
  <c r="BH282" i="2"/>
  <c r="BG282" i="2"/>
  <c r="BF282" i="2"/>
  <c r="X282" i="2"/>
  <c r="V282" i="2"/>
  <c r="T282" i="2"/>
  <c r="P282" i="2"/>
  <c r="K282" i="2" s="1"/>
  <c r="BE282" i="2" s="1"/>
  <c r="BI281" i="2"/>
  <c r="BH281" i="2"/>
  <c r="BG281" i="2"/>
  <c r="BF281" i="2"/>
  <c r="X281" i="2"/>
  <c r="V281" i="2"/>
  <c r="T281" i="2"/>
  <c r="P281" i="2"/>
  <c r="BI280" i="2"/>
  <c r="BH280" i="2"/>
  <c r="BG280" i="2"/>
  <c r="BF280" i="2"/>
  <c r="X280" i="2"/>
  <c r="V280" i="2"/>
  <c r="T280" i="2"/>
  <c r="P280" i="2"/>
  <c r="BI279" i="2"/>
  <c r="BH279" i="2"/>
  <c r="BG279" i="2"/>
  <c r="BF279" i="2"/>
  <c r="X279" i="2"/>
  <c r="V279" i="2"/>
  <c r="T279" i="2"/>
  <c r="P279" i="2"/>
  <c r="BK279" i="2" s="1"/>
  <c r="BI278" i="2"/>
  <c r="BH278" i="2"/>
  <c r="BG278" i="2"/>
  <c r="BF278" i="2"/>
  <c r="X278" i="2"/>
  <c r="V278" i="2"/>
  <c r="T278" i="2"/>
  <c r="P278" i="2"/>
  <c r="BK278" i="2" s="1"/>
  <c r="BI277" i="2"/>
  <c r="BH277" i="2"/>
  <c r="BG277" i="2"/>
  <c r="BF277" i="2"/>
  <c r="X277" i="2"/>
  <c r="V277" i="2"/>
  <c r="T277" i="2"/>
  <c r="P277" i="2"/>
  <c r="BI276" i="2"/>
  <c r="BH276" i="2"/>
  <c r="BG276" i="2"/>
  <c r="BF276" i="2"/>
  <c r="X276" i="2"/>
  <c r="V276" i="2"/>
  <c r="T276" i="2"/>
  <c r="P276" i="2"/>
  <c r="K276" i="2" s="1"/>
  <c r="BE276" i="2" s="1"/>
  <c r="BI275" i="2"/>
  <c r="BH275" i="2"/>
  <c r="BG275" i="2"/>
  <c r="BF275" i="2"/>
  <c r="X275" i="2"/>
  <c r="V275" i="2"/>
  <c r="T275" i="2"/>
  <c r="P275" i="2"/>
  <c r="BK275" i="2" s="1"/>
  <c r="BI274" i="2"/>
  <c r="BH274" i="2"/>
  <c r="BG274" i="2"/>
  <c r="BF274" i="2"/>
  <c r="X274" i="2"/>
  <c r="V274" i="2"/>
  <c r="T274" i="2"/>
  <c r="P274" i="2"/>
  <c r="K274" i="2" s="1"/>
  <c r="BE274" i="2" s="1"/>
  <c r="BI273" i="2"/>
  <c r="BH273" i="2"/>
  <c r="BG273" i="2"/>
  <c r="BF273" i="2"/>
  <c r="X273" i="2"/>
  <c r="V273" i="2"/>
  <c r="T273" i="2"/>
  <c r="P273" i="2"/>
  <c r="BI272" i="2"/>
  <c r="BH272" i="2"/>
  <c r="BG272" i="2"/>
  <c r="BF272" i="2"/>
  <c r="X272" i="2"/>
  <c r="V272" i="2"/>
  <c r="T272" i="2"/>
  <c r="P272" i="2"/>
  <c r="BK272" i="2" s="1"/>
  <c r="BI271" i="2"/>
  <c r="BH271" i="2"/>
  <c r="BG271" i="2"/>
  <c r="BF271" i="2"/>
  <c r="X271" i="2"/>
  <c r="V271" i="2"/>
  <c r="T271" i="2"/>
  <c r="P271" i="2"/>
  <c r="BK271" i="2" s="1"/>
  <c r="BI270" i="2"/>
  <c r="BH270" i="2"/>
  <c r="BG270" i="2"/>
  <c r="BF270" i="2"/>
  <c r="X270" i="2"/>
  <c r="V270" i="2"/>
  <c r="T270" i="2"/>
  <c r="P270" i="2"/>
  <c r="K270" i="2" s="1"/>
  <c r="BE270" i="2" s="1"/>
  <c r="BI265" i="2"/>
  <c r="BH265" i="2"/>
  <c r="BG265" i="2"/>
  <c r="BF265" i="2"/>
  <c r="X265" i="2"/>
  <c r="V265" i="2"/>
  <c r="T265" i="2"/>
  <c r="P265" i="2"/>
  <c r="BI263" i="2"/>
  <c r="BH263" i="2"/>
  <c r="BG263" i="2"/>
  <c r="BF263" i="2"/>
  <c r="X263" i="2"/>
  <c r="V263" i="2"/>
  <c r="T263" i="2"/>
  <c r="P263" i="2"/>
  <c r="BI258" i="2"/>
  <c r="BH258" i="2"/>
  <c r="BG258" i="2"/>
  <c r="BF258" i="2"/>
  <c r="X258" i="2"/>
  <c r="V258" i="2"/>
  <c r="T258" i="2"/>
  <c r="P258" i="2"/>
  <c r="BK258" i="2" s="1"/>
  <c r="BI256" i="2"/>
  <c r="BH256" i="2"/>
  <c r="BG256" i="2"/>
  <c r="BF256" i="2"/>
  <c r="X256" i="2"/>
  <c r="V256" i="2"/>
  <c r="T256" i="2"/>
  <c r="P256" i="2"/>
  <c r="K256" i="2" s="1"/>
  <c r="BE256" i="2" s="1"/>
  <c r="BI255" i="2"/>
  <c r="BH255" i="2"/>
  <c r="BG255" i="2"/>
  <c r="BF255" i="2"/>
  <c r="X255" i="2"/>
  <c r="V255" i="2"/>
  <c r="T255" i="2"/>
  <c r="P255" i="2"/>
  <c r="BI254" i="2"/>
  <c r="BH254" i="2"/>
  <c r="BG254" i="2"/>
  <c r="BF254" i="2"/>
  <c r="X254" i="2"/>
  <c r="V254" i="2"/>
  <c r="T254" i="2"/>
  <c r="P254" i="2"/>
  <c r="BK254" i="2" s="1"/>
  <c r="BI253" i="2"/>
  <c r="BH253" i="2"/>
  <c r="BG253" i="2"/>
  <c r="BF253" i="2"/>
  <c r="X253" i="2"/>
  <c r="V253" i="2"/>
  <c r="T253" i="2"/>
  <c r="P253" i="2"/>
  <c r="BK253" i="2" s="1"/>
  <c r="BI252" i="2"/>
  <c r="BH252" i="2"/>
  <c r="BG252" i="2"/>
  <c r="BF252" i="2"/>
  <c r="X252" i="2"/>
  <c r="V252" i="2"/>
  <c r="T252" i="2"/>
  <c r="P252" i="2"/>
  <c r="K252" i="2" s="1"/>
  <c r="BE252" i="2" s="1"/>
  <c r="BI251" i="2"/>
  <c r="BH251" i="2"/>
  <c r="BG251" i="2"/>
  <c r="BF251" i="2"/>
  <c r="X251" i="2"/>
  <c r="V251" i="2"/>
  <c r="T251" i="2"/>
  <c r="P251" i="2"/>
  <c r="BI250" i="2"/>
  <c r="BH250" i="2"/>
  <c r="BG250" i="2"/>
  <c r="BF250" i="2"/>
  <c r="X250" i="2"/>
  <c r="V250" i="2"/>
  <c r="T250" i="2"/>
  <c r="P250" i="2"/>
  <c r="BI246" i="2"/>
  <c r="BH246" i="2"/>
  <c r="BG246" i="2"/>
  <c r="BF246" i="2"/>
  <c r="X246" i="2"/>
  <c r="V246" i="2"/>
  <c r="T246" i="2"/>
  <c r="P246" i="2"/>
  <c r="BK246" i="2" s="1"/>
  <c r="BI245" i="2"/>
  <c r="BH245" i="2"/>
  <c r="BG245" i="2"/>
  <c r="BF245" i="2"/>
  <c r="X245" i="2"/>
  <c r="V245" i="2"/>
  <c r="T245" i="2"/>
  <c r="P245" i="2"/>
  <c r="BK245" i="2" s="1"/>
  <c r="BI241" i="2"/>
  <c r="BH241" i="2"/>
  <c r="BG241" i="2"/>
  <c r="BF241" i="2"/>
  <c r="X241" i="2"/>
  <c r="V241" i="2"/>
  <c r="T241" i="2"/>
  <c r="P241" i="2"/>
  <c r="BI240" i="2"/>
  <c r="BH240" i="2"/>
  <c r="BG240" i="2"/>
  <c r="BF240" i="2"/>
  <c r="X240" i="2"/>
  <c r="V240" i="2"/>
  <c r="T240" i="2"/>
  <c r="P240" i="2"/>
  <c r="BI239" i="2"/>
  <c r="BH239" i="2"/>
  <c r="BG239" i="2"/>
  <c r="BF239" i="2"/>
  <c r="X239" i="2"/>
  <c r="V239" i="2"/>
  <c r="T239" i="2"/>
  <c r="P239" i="2"/>
  <c r="K239" i="2" s="1"/>
  <c r="BE239" i="2" s="1"/>
  <c r="BI238" i="2"/>
  <c r="BH238" i="2"/>
  <c r="BG238" i="2"/>
  <c r="BF238" i="2"/>
  <c r="X238" i="2"/>
  <c r="V238" i="2"/>
  <c r="T238" i="2"/>
  <c r="P238" i="2"/>
  <c r="K238" i="2" s="1"/>
  <c r="BE238" i="2" s="1"/>
  <c r="BI236" i="2"/>
  <c r="BH236" i="2"/>
  <c r="BG236" i="2"/>
  <c r="BF236" i="2"/>
  <c r="X236" i="2"/>
  <c r="V236" i="2"/>
  <c r="T236" i="2"/>
  <c r="P236" i="2"/>
  <c r="BI234" i="2"/>
  <c r="BH234" i="2"/>
  <c r="BG234" i="2"/>
  <c r="BF234" i="2"/>
  <c r="X234" i="2"/>
  <c r="V234" i="2"/>
  <c r="T234" i="2"/>
  <c r="P234" i="2"/>
  <c r="BI233" i="2"/>
  <c r="BH233" i="2"/>
  <c r="BG233" i="2"/>
  <c r="BF233" i="2"/>
  <c r="X233" i="2"/>
  <c r="V233" i="2"/>
  <c r="T233" i="2"/>
  <c r="P233" i="2"/>
  <c r="K233" i="2" s="1"/>
  <c r="BE233" i="2" s="1"/>
  <c r="BI232" i="2"/>
  <c r="BH232" i="2"/>
  <c r="BG232" i="2"/>
  <c r="BF232" i="2"/>
  <c r="X232" i="2"/>
  <c r="V232" i="2"/>
  <c r="T232" i="2"/>
  <c r="P232" i="2"/>
  <c r="K232" i="2" s="1"/>
  <c r="BE232" i="2" s="1"/>
  <c r="BI230" i="2"/>
  <c r="BH230" i="2"/>
  <c r="BG230" i="2"/>
  <c r="BF230" i="2"/>
  <c r="X230" i="2"/>
  <c r="V230" i="2"/>
  <c r="T230" i="2"/>
  <c r="P230" i="2"/>
  <c r="BI229" i="2"/>
  <c r="BH229" i="2"/>
  <c r="BG229" i="2"/>
  <c r="BF229" i="2"/>
  <c r="X229" i="2"/>
  <c r="V229" i="2"/>
  <c r="T229" i="2"/>
  <c r="P229" i="2"/>
  <c r="BK229" i="2" s="1"/>
  <c r="BI227" i="2"/>
  <c r="BH227" i="2"/>
  <c r="BG227" i="2"/>
  <c r="BF227" i="2"/>
  <c r="X227" i="2"/>
  <c r="V227" i="2"/>
  <c r="T227" i="2"/>
  <c r="P227" i="2"/>
  <c r="K227" i="2" s="1"/>
  <c r="BE227" i="2" s="1"/>
  <c r="BI222" i="2"/>
  <c r="BH222" i="2"/>
  <c r="BG222" i="2"/>
  <c r="BF222" i="2"/>
  <c r="X222" i="2"/>
  <c r="V222" i="2"/>
  <c r="T222" i="2"/>
  <c r="P222" i="2"/>
  <c r="BK222" i="2" s="1"/>
  <c r="BI219" i="2"/>
  <c r="BH219" i="2"/>
  <c r="BG219" i="2"/>
  <c r="BF219" i="2"/>
  <c r="X219" i="2"/>
  <c r="V219" i="2"/>
  <c r="T219" i="2"/>
  <c r="P219" i="2"/>
  <c r="BI216" i="2"/>
  <c r="BH216" i="2"/>
  <c r="BG216" i="2"/>
  <c r="BF216" i="2"/>
  <c r="X216" i="2"/>
  <c r="V216" i="2"/>
  <c r="T216" i="2"/>
  <c r="P216" i="2"/>
  <c r="K216" i="2" s="1"/>
  <c r="BE216" i="2" s="1"/>
  <c r="BI214" i="2"/>
  <c r="BH214" i="2"/>
  <c r="BG214" i="2"/>
  <c r="BF214" i="2"/>
  <c r="X214" i="2"/>
  <c r="V214" i="2"/>
  <c r="T214" i="2"/>
  <c r="P214" i="2"/>
  <c r="K214" i="2" s="1"/>
  <c r="BE214" i="2" s="1"/>
  <c r="BI212" i="2"/>
  <c r="BH212" i="2"/>
  <c r="BG212" i="2"/>
  <c r="BF212" i="2"/>
  <c r="X212" i="2"/>
  <c r="V212" i="2"/>
  <c r="T212" i="2"/>
  <c r="P212" i="2"/>
  <c r="K212" i="2" s="1"/>
  <c r="BE212" i="2" s="1"/>
  <c r="BI210" i="2"/>
  <c r="BH210" i="2"/>
  <c r="BG210" i="2"/>
  <c r="BF210" i="2"/>
  <c r="X210" i="2"/>
  <c r="V210" i="2"/>
  <c r="T210" i="2"/>
  <c r="P210" i="2"/>
  <c r="BI207" i="2"/>
  <c r="BH207" i="2"/>
  <c r="BG207" i="2"/>
  <c r="BF207" i="2"/>
  <c r="X207" i="2"/>
  <c r="V207" i="2"/>
  <c r="T207" i="2"/>
  <c r="P207" i="2"/>
  <c r="BK207" i="2" s="1"/>
  <c r="BI206" i="2"/>
  <c r="BH206" i="2"/>
  <c r="BG206" i="2"/>
  <c r="BF206" i="2"/>
  <c r="X206" i="2"/>
  <c r="V206" i="2"/>
  <c r="T206" i="2"/>
  <c r="P206" i="2"/>
  <c r="K206" i="2" s="1"/>
  <c r="BE206" i="2" s="1"/>
  <c r="BI205" i="2"/>
  <c r="BH205" i="2"/>
  <c r="BG205" i="2"/>
  <c r="BF205" i="2"/>
  <c r="X205" i="2"/>
  <c r="V205" i="2"/>
  <c r="T205" i="2"/>
  <c r="P205" i="2"/>
  <c r="BK205" i="2" s="1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I200" i="2"/>
  <c r="BH200" i="2"/>
  <c r="BG200" i="2"/>
  <c r="BF200" i="2"/>
  <c r="X200" i="2"/>
  <c r="V200" i="2"/>
  <c r="T200" i="2"/>
  <c r="P200" i="2"/>
  <c r="K200" i="2" s="1"/>
  <c r="BE200" i="2" s="1"/>
  <c r="BI198" i="2"/>
  <c r="BH198" i="2"/>
  <c r="BG198" i="2"/>
  <c r="BF198" i="2"/>
  <c r="X198" i="2"/>
  <c r="V198" i="2"/>
  <c r="T198" i="2"/>
  <c r="P198" i="2"/>
  <c r="BK198" i="2" s="1"/>
  <c r="BI196" i="2"/>
  <c r="BH196" i="2"/>
  <c r="BG196" i="2"/>
  <c r="BF196" i="2"/>
  <c r="X196" i="2"/>
  <c r="V196" i="2"/>
  <c r="T196" i="2"/>
  <c r="P196" i="2"/>
  <c r="BI193" i="2"/>
  <c r="BH193" i="2"/>
  <c r="BG193" i="2"/>
  <c r="BF193" i="2"/>
  <c r="X193" i="2"/>
  <c r="V193" i="2"/>
  <c r="T193" i="2"/>
  <c r="P193" i="2"/>
  <c r="K193" i="2" s="1"/>
  <c r="BE193" i="2" s="1"/>
  <c r="BI190" i="2"/>
  <c r="BH190" i="2"/>
  <c r="BG190" i="2"/>
  <c r="BF190" i="2"/>
  <c r="X190" i="2"/>
  <c r="V190" i="2"/>
  <c r="T190" i="2"/>
  <c r="P190" i="2"/>
  <c r="K190" i="2" s="1"/>
  <c r="BE190" i="2" s="1"/>
  <c r="BI189" i="2"/>
  <c r="BH189" i="2"/>
  <c r="BG189" i="2"/>
  <c r="BF189" i="2"/>
  <c r="X189" i="2"/>
  <c r="V189" i="2"/>
  <c r="T189" i="2"/>
  <c r="P189" i="2"/>
  <c r="BK189" i="2" s="1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2" i="2"/>
  <c r="BH182" i="2"/>
  <c r="BG182" i="2"/>
  <c r="BF182" i="2"/>
  <c r="X182" i="2"/>
  <c r="V182" i="2"/>
  <c r="T182" i="2"/>
  <c r="P182" i="2"/>
  <c r="K182" i="2" s="1"/>
  <c r="BE182" i="2" s="1"/>
  <c r="BI181" i="2"/>
  <c r="BH181" i="2"/>
  <c r="BG181" i="2"/>
  <c r="BF181" i="2"/>
  <c r="X181" i="2"/>
  <c r="V181" i="2"/>
  <c r="T181" i="2"/>
  <c r="P181" i="2"/>
  <c r="K181" i="2" s="1"/>
  <c r="BE181" i="2" s="1"/>
  <c r="BI180" i="2"/>
  <c r="BH180" i="2"/>
  <c r="BG180" i="2"/>
  <c r="BF180" i="2"/>
  <c r="X180" i="2"/>
  <c r="V180" i="2"/>
  <c r="T180" i="2"/>
  <c r="P180" i="2"/>
  <c r="BI179" i="2"/>
  <c r="BH179" i="2"/>
  <c r="BG179" i="2"/>
  <c r="BF179" i="2"/>
  <c r="X179" i="2"/>
  <c r="V179" i="2"/>
  <c r="T179" i="2"/>
  <c r="P179" i="2"/>
  <c r="BK179" i="2" s="1"/>
  <c r="BI178" i="2"/>
  <c r="BH178" i="2"/>
  <c r="BG178" i="2"/>
  <c r="BF178" i="2"/>
  <c r="X178" i="2"/>
  <c r="V178" i="2"/>
  <c r="T178" i="2"/>
  <c r="P178" i="2"/>
  <c r="BK178" i="2" s="1"/>
  <c r="BI177" i="2"/>
  <c r="BH177" i="2"/>
  <c r="BG177" i="2"/>
  <c r="BF177" i="2"/>
  <c r="X177" i="2"/>
  <c r="V177" i="2"/>
  <c r="T177" i="2"/>
  <c r="P177" i="2"/>
  <c r="K177" i="2" s="1"/>
  <c r="BE177" i="2" s="1"/>
  <c r="BI176" i="2"/>
  <c r="BH176" i="2"/>
  <c r="BG176" i="2"/>
  <c r="BF176" i="2"/>
  <c r="X176" i="2"/>
  <c r="V176" i="2"/>
  <c r="T176" i="2"/>
  <c r="P176" i="2"/>
  <c r="BI175" i="2"/>
  <c r="BH175" i="2"/>
  <c r="BG175" i="2"/>
  <c r="BF175" i="2"/>
  <c r="X175" i="2"/>
  <c r="V175" i="2"/>
  <c r="T175" i="2"/>
  <c r="P175" i="2"/>
  <c r="BK175" i="2" s="1"/>
  <c r="BI174" i="2"/>
  <c r="BH174" i="2"/>
  <c r="BG174" i="2"/>
  <c r="BF174" i="2"/>
  <c r="X174" i="2"/>
  <c r="V174" i="2"/>
  <c r="T174" i="2"/>
  <c r="P174" i="2"/>
  <c r="BK174" i="2" s="1"/>
  <c r="BI173" i="2"/>
  <c r="BH173" i="2"/>
  <c r="BG173" i="2"/>
  <c r="BF173" i="2"/>
  <c r="X173" i="2"/>
  <c r="V173" i="2"/>
  <c r="T173" i="2"/>
  <c r="P173" i="2"/>
  <c r="K173" i="2" s="1"/>
  <c r="BE173" i="2" s="1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I168" i="2"/>
  <c r="BH168" i="2"/>
  <c r="BG168" i="2"/>
  <c r="BF168" i="2"/>
  <c r="X168" i="2"/>
  <c r="V168" i="2"/>
  <c r="T168" i="2"/>
  <c r="P168" i="2"/>
  <c r="BK168" i="2" s="1"/>
  <c r="BI167" i="2"/>
  <c r="BH167" i="2"/>
  <c r="BG167" i="2"/>
  <c r="BF167" i="2"/>
  <c r="X167" i="2"/>
  <c r="V167" i="2"/>
  <c r="T167" i="2"/>
  <c r="P167" i="2"/>
  <c r="BK167" i="2" s="1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K164" i="2" s="1"/>
  <c r="BE164" i="2" s="1"/>
  <c r="BI163" i="2"/>
  <c r="BH163" i="2"/>
  <c r="BG163" i="2"/>
  <c r="BF163" i="2"/>
  <c r="X163" i="2"/>
  <c r="V163" i="2"/>
  <c r="T163" i="2"/>
  <c r="P163" i="2"/>
  <c r="BK163" i="2" s="1"/>
  <c r="BI162" i="2"/>
  <c r="BH162" i="2"/>
  <c r="BG162" i="2"/>
  <c r="BF162" i="2"/>
  <c r="X162" i="2"/>
  <c r="V162" i="2"/>
  <c r="T162" i="2"/>
  <c r="P162" i="2"/>
  <c r="K162" i="2" s="1"/>
  <c r="BE162" i="2" s="1"/>
  <c r="BI161" i="2"/>
  <c r="BH161" i="2"/>
  <c r="BG161" i="2"/>
  <c r="BF161" i="2"/>
  <c r="X161" i="2"/>
  <c r="V161" i="2"/>
  <c r="T161" i="2"/>
  <c r="P161" i="2"/>
  <c r="BI160" i="2"/>
  <c r="BH160" i="2"/>
  <c r="BG160" i="2"/>
  <c r="BF160" i="2"/>
  <c r="X160" i="2"/>
  <c r="V160" i="2"/>
  <c r="T160" i="2"/>
  <c r="P160" i="2"/>
  <c r="BI159" i="2"/>
  <c r="BH159" i="2"/>
  <c r="BG159" i="2"/>
  <c r="BF159" i="2"/>
  <c r="X159" i="2"/>
  <c r="V159" i="2"/>
  <c r="T159" i="2"/>
  <c r="P159" i="2"/>
  <c r="K159" i="2" s="1"/>
  <c r="BE159" i="2" s="1"/>
  <c r="BI155" i="2"/>
  <c r="BH155" i="2"/>
  <c r="BG155" i="2"/>
  <c r="BF155" i="2"/>
  <c r="X155" i="2"/>
  <c r="V155" i="2"/>
  <c r="T155" i="2"/>
  <c r="P155" i="2"/>
  <c r="BK155" i="2" s="1"/>
  <c r="BI154" i="2"/>
  <c r="BH154" i="2"/>
  <c r="BG154" i="2"/>
  <c r="BF154" i="2"/>
  <c r="X154" i="2"/>
  <c r="V154" i="2"/>
  <c r="T154" i="2"/>
  <c r="P154" i="2"/>
  <c r="BI151" i="2"/>
  <c r="BH151" i="2"/>
  <c r="BG151" i="2"/>
  <c r="BF151" i="2"/>
  <c r="X151" i="2"/>
  <c r="V151" i="2"/>
  <c r="T151" i="2"/>
  <c r="P151" i="2"/>
  <c r="BK151" i="2" s="1"/>
  <c r="BI149" i="2"/>
  <c r="BH149" i="2"/>
  <c r="BG149" i="2"/>
  <c r="BF149" i="2"/>
  <c r="X149" i="2"/>
  <c r="V149" i="2"/>
  <c r="T149" i="2"/>
  <c r="P149" i="2"/>
  <c r="BK149" i="2" s="1"/>
  <c r="BI146" i="2"/>
  <c r="BH146" i="2"/>
  <c r="BG146" i="2"/>
  <c r="BF146" i="2"/>
  <c r="X146" i="2"/>
  <c r="V146" i="2"/>
  <c r="T146" i="2"/>
  <c r="P146" i="2"/>
  <c r="BK146" i="2" s="1"/>
  <c r="BI144" i="2"/>
  <c r="BH144" i="2"/>
  <c r="BG144" i="2"/>
  <c r="BF144" i="2"/>
  <c r="X144" i="2"/>
  <c r="V144" i="2"/>
  <c r="T144" i="2"/>
  <c r="P144" i="2"/>
  <c r="F135" i="2"/>
  <c r="E133" i="2"/>
  <c r="BI120" i="2"/>
  <c r="BH120" i="2"/>
  <c r="BG120" i="2"/>
  <c r="BF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F89" i="2"/>
  <c r="E87" i="2"/>
  <c r="J24" i="2"/>
  <c r="E24" i="2"/>
  <c r="J92" i="2" s="1"/>
  <c r="J23" i="2"/>
  <c r="J21" i="2"/>
  <c r="E21" i="2"/>
  <c r="J91" i="2"/>
  <c r="J20" i="2"/>
  <c r="J18" i="2"/>
  <c r="E18" i="2"/>
  <c r="F92" i="2"/>
  <c r="J17" i="2"/>
  <c r="J15" i="2"/>
  <c r="E15" i="2"/>
  <c r="F91" i="2"/>
  <c r="J14" i="2"/>
  <c r="J12" i="2"/>
  <c r="J135" i="2"/>
  <c r="E7" i="2"/>
  <c r="E131" i="2"/>
  <c r="L90" i="1"/>
  <c r="AM90" i="1"/>
  <c r="AM89" i="1"/>
  <c r="L89" i="1"/>
  <c r="AM87" i="1"/>
  <c r="L87" i="1"/>
  <c r="L85" i="1"/>
  <c r="L84" i="1"/>
  <c r="Q520" i="2"/>
  <c r="R467" i="2"/>
  <c r="R404" i="2"/>
  <c r="R281" i="2"/>
  <c r="Q212" i="2"/>
  <c r="Q180" i="2"/>
  <c r="R167" i="2"/>
  <c r="Q162" i="2"/>
  <c r="R484" i="2"/>
  <c r="Q445" i="2"/>
  <c r="Q281" i="2"/>
  <c r="Q173" i="2"/>
  <c r="Q514" i="2"/>
  <c r="Q501" i="2"/>
  <c r="Q305" i="2"/>
  <c r="Q270" i="2"/>
  <c r="R155" i="2"/>
  <c r="Q509" i="2"/>
  <c r="R438" i="2"/>
  <c r="R493" i="2"/>
  <c r="R416" i="2"/>
  <c r="R336" i="2"/>
  <c r="R279" i="2"/>
  <c r="R342" i="2"/>
  <c r="Q300" i="2"/>
  <c r="Q434" i="2"/>
  <c r="Q365" i="2"/>
  <c r="R229" i="2"/>
  <c r="Q190" i="2"/>
  <c r="BK404" i="2"/>
  <c r="Q343" i="2"/>
  <c r="R251" i="2"/>
  <c r="Q404" i="2"/>
  <c r="Q250" i="2"/>
  <c r="R198" i="2"/>
  <c r="R175" i="2"/>
  <c r="Q203" i="2"/>
  <c r="Q316" i="2"/>
  <c r="R282" i="2"/>
  <c r="R323" i="2"/>
  <c r="Q517" i="2"/>
  <c r="R291" i="2"/>
  <c r="Q340" i="2"/>
  <c r="R206" i="2"/>
  <c r="R161" i="2"/>
  <c r="Q238" i="2"/>
  <c r="BK312" i="2"/>
  <c r="Q506" i="2"/>
  <c r="Q253" i="2"/>
  <c r="R214" i="2"/>
  <c r="R182" i="2"/>
  <c r="Q161" i="2"/>
  <c r="Q290" i="2"/>
  <c r="Q201" i="2"/>
  <c r="AU94" i="1"/>
  <c r="Q159" i="2"/>
  <c r="K513" i="2"/>
  <c r="BE513" i="2"/>
  <c r="BK444" i="2"/>
  <c r="K240" i="2"/>
  <c r="BE240" i="2"/>
  <c r="BK412" i="2"/>
  <c r="K241" i="2"/>
  <c r="BE241" i="2"/>
  <c r="BK171" i="2"/>
  <c r="BK335" i="2"/>
  <c r="Q143" i="3"/>
  <c r="R142" i="3"/>
  <c r="Q140" i="3"/>
  <c r="Q132" i="3"/>
  <c r="K138" i="3"/>
  <c r="BE138" i="3"/>
  <c r="R522" i="2"/>
  <c r="R501" i="2"/>
  <c r="R409" i="2"/>
  <c r="Q291" i="2"/>
  <c r="Q280" i="2"/>
  <c r="R205" i="2"/>
  <c r="Q175" i="2"/>
  <c r="R509" i="2"/>
  <c r="Q479" i="2"/>
  <c r="Q444" i="2"/>
  <c r="R271" i="2"/>
  <c r="Q171" i="2"/>
  <c r="R507" i="2"/>
  <c r="R420" i="2"/>
  <c r="Q308" i="2"/>
  <c r="R233" i="2"/>
  <c r="R160" i="2"/>
  <c r="Q513" i="2"/>
  <c r="Q496" i="2"/>
  <c r="R423" i="2"/>
  <c r="R432" i="2"/>
  <c r="Q342" i="2"/>
  <c r="Q272" i="2"/>
  <c r="R335" i="2"/>
  <c r="R312" i="2"/>
  <c r="R380" i="2"/>
  <c r="Q371" i="2"/>
  <c r="R341" i="2"/>
  <c r="R151" i="2"/>
  <c r="R339" i="2"/>
  <c r="Q252" i="2"/>
  <c r="Q388" i="2"/>
  <c r="R273" i="2"/>
  <c r="Q219" i="2"/>
  <c r="Q163" i="2"/>
  <c r="R196" i="2"/>
  <c r="Q338" i="2"/>
  <c r="Q400" i="2"/>
  <c r="R299" i="2"/>
  <c r="Q334" i="2"/>
  <c r="R293" i="2"/>
  <c r="R286" i="2"/>
  <c r="R238" i="2"/>
  <c r="Q307" i="2"/>
  <c r="Q241" i="2"/>
  <c r="R329" i="2"/>
  <c r="Q275" i="2"/>
  <c r="Q230" i="2"/>
  <c r="Q205" i="2"/>
  <c r="R177" i="2"/>
  <c r="Q278" i="2"/>
  <c r="Q193" i="2"/>
  <c r="R464" i="2"/>
  <c r="R294" i="2"/>
  <c r="R295" i="2"/>
  <c r="R245" i="2"/>
  <c r="R203" i="2"/>
  <c r="Q144" i="2"/>
  <c r="K487" i="2"/>
  <c r="BE487" i="2" s="1"/>
  <c r="BK255" i="2"/>
  <c r="K169" i="2"/>
  <c r="BE169" i="2"/>
  <c r="K319" i="2"/>
  <c r="BE319" i="2"/>
  <c r="K302" i="2"/>
  <c r="BE302" i="2"/>
  <c r="BK234" i="2"/>
  <c r="BK250" i="2"/>
  <c r="R143" i="3"/>
  <c r="Q135" i="3"/>
  <c r="Q141" i="3"/>
  <c r="R138" i="3"/>
  <c r="BK142" i="3"/>
  <c r="Q523" i="2"/>
  <c r="Q490" i="2"/>
  <c r="Q457" i="2"/>
  <c r="Q273" i="2"/>
  <c r="R207" i="2"/>
  <c r="Q168" i="2"/>
  <c r="R512" i="2"/>
  <c r="R487" i="2"/>
  <c r="R283" i="2"/>
  <c r="R185" i="2"/>
  <c r="Q515" i="2"/>
  <c r="R276" i="2"/>
  <c r="R272" i="2"/>
  <c r="R227" i="2"/>
  <c r="Q335" i="2"/>
  <c r="R490" i="2"/>
  <c r="R327" i="2"/>
  <c r="R499" i="2"/>
  <c r="Q467" i="2"/>
  <c r="R318" i="2"/>
  <c r="R426" i="2"/>
  <c r="Q312" i="2"/>
  <c r="Q337" i="2"/>
  <c r="R313" i="2"/>
  <c r="R377" i="2"/>
  <c r="Q355" i="2"/>
  <c r="Q233" i="2"/>
  <c r="Q210" i="2"/>
  <c r="Q368" i="2"/>
  <c r="Q351" i="2"/>
  <c r="R296" i="2"/>
  <c r="Q416" i="2"/>
  <c r="R289" i="2"/>
  <c r="R234" i="2"/>
  <c r="R144" i="2"/>
  <c r="Q240" i="2"/>
  <c r="R164" i="2"/>
  <c r="Q409" i="2"/>
  <c r="Q341" i="2"/>
  <c r="R278" i="2"/>
  <c r="R173" i="2"/>
  <c r="BK518" i="2"/>
  <c r="K499" i="2"/>
  <c r="BE499" i="2"/>
  <c r="BK358" i="2"/>
  <c r="BK360" i="2"/>
  <c r="K273" i="2"/>
  <c r="BE273" i="2"/>
  <c r="K434" i="2"/>
  <c r="BE434" i="2"/>
  <c r="K236" i="2"/>
  <c r="BE236" i="2"/>
  <c r="K289" i="2"/>
  <c r="BE289" i="2"/>
  <c r="K423" i="2"/>
  <c r="BE423" i="2"/>
  <c r="BK210" i="2"/>
  <c r="BK286" i="2"/>
  <c r="K201" i="2"/>
  <c r="BE201" i="2"/>
  <c r="BK314" i="2"/>
  <c r="K380" i="2"/>
  <c r="BE380" i="2" s="1"/>
  <c r="K309" i="2"/>
  <c r="BE309" i="2"/>
  <c r="Q522" i="2"/>
  <c r="R453" i="2"/>
  <c r="R232" i="2"/>
  <c r="R163" i="2"/>
  <c r="Q450" i="2"/>
  <c r="R162" i="2"/>
  <c r="R434" i="2"/>
  <c r="Q265" i="2"/>
  <c r="Q493" i="2"/>
  <c r="Q323" i="2"/>
  <c r="R479" i="2"/>
  <c r="R400" i="2"/>
  <c r="Q277" i="2"/>
  <c r="Q299" i="2"/>
  <c r="Q352" i="2"/>
  <c r="Q155" i="2"/>
  <c r="R149" i="2"/>
  <c r="Q146" i="2"/>
  <c r="R460" i="2"/>
  <c r="R395" i="2"/>
  <c r="R388" i="2"/>
  <c r="Q380" i="2"/>
  <c r="R360" i="2"/>
  <c r="K360" i="2"/>
  <c r="R358" i="2"/>
  <c r="R349" i="2"/>
  <c r="R309" i="2"/>
  <c r="Q287" i="2"/>
  <c r="R274" i="2"/>
  <c r="R250" i="2"/>
  <c r="R246" i="2"/>
  <c r="Q245" i="2"/>
  <c r="R239" i="2"/>
  <c r="Q214" i="2"/>
  <c r="Q473" i="2"/>
  <c r="Q460" i="2"/>
  <c r="Q442" i="2"/>
  <c r="Q426" i="2"/>
  <c r="Q423" i="2"/>
  <c r="K392" i="2"/>
  <c r="Q330" i="2"/>
  <c r="Q311" i="2"/>
  <c r="R524" i="2"/>
  <c r="Q412" i="2"/>
  <c r="R340" i="2"/>
  <c r="Q328" i="2"/>
  <c r="Q319" i="2"/>
  <c r="Q293" i="2"/>
  <c r="Q288" i="2"/>
  <c r="Q271" i="2"/>
  <c r="Q256" i="2"/>
  <c r="R255" i="2"/>
  <c r="R236" i="2"/>
  <c r="Q232" i="2"/>
  <c r="R230" i="2"/>
  <c r="Q183" i="2"/>
  <c r="Q181" i="2"/>
  <c r="R171" i="2"/>
  <c r="Q154" i="2"/>
  <c r="R371" i="2"/>
  <c r="R365" i="2"/>
  <c r="R308" i="2"/>
  <c r="Q284" i="2"/>
  <c r="K154" i="2"/>
  <c r="R307" i="2"/>
  <c r="Q296" i="2"/>
  <c r="Q327" i="2"/>
  <c r="R241" i="2"/>
  <c r="R290" i="2"/>
  <c r="Q318" i="2"/>
  <c r="R503" i="2"/>
  <c r="R212" i="2"/>
  <c r="Q165" i="2"/>
  <c r="Q196" i="2"/>
  <c r="R265" i="2"/>
  <c r="R190" i="2"/>
  <c r="BK457" i="2"/>
  <c r="BK409" i="2"/>
  <c r="BK230" i="2"/>
  <c r="K371" i="2"/>
  <c r="BE371" i="2" s="1"/>
  <c r="BK392" i="2"/>
  <c r="BK251" i="2"/>
  <c r="K277" i="2"/>
  <c r="BE277" i="2"/>
  <c r="K297" i="2"/>
  <c r="BE297" i="2"/>
  <c r="K281" i="2"/>
  <c r="BE281" i="2"/>
  <c r="R133" i="3"/>
  <c r="BK136" i="3"/>
  <c r="K136" i="3"/>
  <c r="BE136" i="3"/>
  <c r="Q524" i="2"/>
  <c r="R482" i="2"/>
  <c r="Q289" i="2"/>
  <c r="R201" i="2"/>
  <c r="R146" i="2"/>
  <c r="Q453" i="2"/>
  <c r="Q222" i="2"/>
  <c r="R450" i="2"/>
  <c r="R275" i="2"/>
  <c r="R154" i="2"/>
  <c r="R412" i="2"/>
  <c r="R515" i="2"/>
  <c r="R445" i="2"/>
  <c r="Q358" i="2"/>
  <c r="Q440" i="2"/>
  <c r="R319" i="2"/>
  <c r="Q178" i="2"/>
  <c r="Q386" i="2"/>
  <c r="Q349" i="2"/>
  <c r="R338" i="2"/>
  <c r="Q438" i="2"/>
  <c r="Q339" i="2"/>
  <c r="Q255" i="2"/>
  <c r="R180" i="2"/>
  <c r="R386" i="2"/>
  <c r="R179" i="2"/>
  <c r="Q395" i="2"/>
  <c r="R310" i="2"/>
  <c r="R277" i="2"/>
  <c r="R514" i="2"/>
  <c r="BK506" i="2"/>
  <c r="BK219" i="2"/>
  <c r="BK285" i="2"/>
  <c r="BK180" i="2"/>
  <c r="BK203" i="2"/>
  <c r="BK280" i="2"/>
  <c r="K165" i="2"/>
  <c r="BE165" i="2"/>
  <c r="R140" i="3"/>
  <c r="R135" i="3"/>
  <c r="R136" i="3"/>
  <c r="Q133" i="3"/>
  <c r="K139" i="3"/>
  <c r="BE139" i="3"/>
  <c r="R517" i="2"/>
  <c r="Q176" i="2"/>
  <c r="R368" i="2"/>
  <c r="Q360" i="2"/>
  <c r="Q297" i="2"/>
  <c r="R300" i="2"/>
  <c r="Q246" i="2"/>
  <c r="R159" i="2"/>
  <c r="R337" i="2"/>
  <c r="Q344" i="2"/>
  <c r="Q295" i="2"/>
  <c r="Q329" i="2"/>
  <c r="Q512" i="2"/>
  <c r="R288" i="2"/>
  <c r="Q258" i="2"/>
  <c r="Q174" i="2"/>
  <c r="Q283" i="2"/>
  <c r="Q236" i="2"/>
  <c r="R254" i="2"/>
  <c r="R222" i="2"/>
  <c r="Q206" i="2"/>
  <c r="Q309" i="2"/>
  <c r="Q254" i="2"/>
  <c r="R189" i="2"/>
  <c r="BK499" i="2"/>
  <c r="R297" i="2"/>
  <c r="Q229" i="2"/>
  <c r="R240" i="2"/>
  <c r="R176" i="2"/>
  <c r="Q149" i="2"/>
  <c r="K473" i="2"/>
  <c r="BE473" i="2"/>
  <c r="K343" i="2"/>
  <c r="BE343" i="2"/>
  <c r="BK328" i="2"/>
  <c r="K479" i="2"/>
  <c r="BE479" i="2"/>
  <c r="K183" i="2"/>
  <c r="BE183" i="2"/>
  <c r="BK313" i="2"/>
  <c r="BK176" i="2"/>
  <c r="R520" i="2"/>
  <c r="R334" i="2"/>
  <c r="Q279" i="2"/>
  <c r="R174" i="2"/>
  <c r="Q499" i="2"/>
  <c r="R270" i="2"/>
  <c r="R505" i="2"/>
  <c r="Q314" i="2"/>
  <c r="Q182" i="2"/>
  <c r="Q482" i="2"/>
  <c r="R473" i="2"/>
  <c r="R355" i="2"/>
  <c r="R442" i="2"/>
  <c r="R346" i="2"/>
  <c r="R523" i="2"/>
  <c r="Q346" i="2"/>
  <c r="R253" i="2"/>
  <c r="R302" i="2"/>
  <c r="R258" i="2"/>
  <c r="Q189" i="2"/>
  <c r="R392" i="2"/>
  <c r="R285" i="2"/>
  <c r="Q313" i="2"/>
  <c r="R352" i="2"/>
  <c r="R316" i="2"/>
  <c r="R330" i="2"/>
  <c r="Q310" i="2"/>
  <c r="Q292" i="2"/>
  <c r="Q336" i="2"/>
  <c r="R193" i="2"/>
  <c r="R168" i="2"/>
  <c r="Q282" i="2"/>
  <c r="Q505" i="2"/>
  <c r="Q503" i="2"/>
  <c r="R305" i="2"/>
  <c r="Q251" i="2"/>
  <c r="R183" i="2"/>
  <c r="R169" i="2"/>
  <c r="R496" i="2"/>
  <c r="Q234" i="2"/>
  <c r="Q160" i="2"/>
  <c r="Q322" i="2"/>
  <c r="R287" i="2"/>
  <c r="Q294" i="2"/>
  <c r="R219" i="2"/>
  <c r="Q177" i="2"/>
  <c r="BK523" i="2"/>
  <c r="K351" i="2"/>
  <c r="BE351" i="2"/>
  <c r="BK263" i="2"/>
  <c r="BK154" i="2"/>
  <c r="BK334" i="2"/>
  <c r="BK365" i="2"/>
  <c r="BK185" i="2"/>
  <c r="K265" i="2"/>
  <c r="BE265" i="2" s="1"/>
  <c r="BK196" i="2"/>
  <c r="Q142" i="3"/>
  <c r="R139" i="3"/>
  <c r="Q138" i="3"/>
  <c r="Q139" i="3"/>
  <c r="R132" i="3"/>
  <c r="R518" i="2"/>
  <c r="Q464" i="2"/>
  <c r="Q302" i="2"/>
  <c r="Q239" i="2"/>
  <c r="Q179" i="2"/>
  <c r="R165" i="2"/>
  <c r="R513" i="2"/>
  <c r="R506" i="2"/>
  <c r="Q198" i="2"/>
  <c r="Q518" i="2"/>
  <c r="Q430" i="2"/>
  <c r="K339" i="2"/>
  <c r="Q274" i="2"/>
  <c r="Q200" i="2"/>
  <c r="BK339" i="2"/>
  <c r="Q507" i="2"/>
  <c r="Q484" i="2"/>
  <c r="Q420" i="2"/>
  <c r="R444" i="2"/>
  <c r="Q392" i="2"/>
  <c r="R311" i="2"/>
  <c r="R440" i="2"/>
  <c r="R328" i="2"/>
  <c r="Q487" i="2"/>
  <c r="Q432" i="2"/>
  <c r="R351" i="2"/>
  <c r="R292" i="2"/>
  <c r="Q227" i="2"/>
  <c r="R181" i="2"/>
  <c r="Q377" i="2"/>
  <c r="R344" i="2"/>
  <c r="R298" i="2"/>
  <c r="R256" i="2"/>
  <c r="R200" i="2"/>
  <c r="K180" i="2"/>
  <c r="Q298" i="2"/>
  <c r="Q185" i="2"/>
  <c r="R457" i="2"/>
  <c r="R343" i="2"/>
  <c r="R284" i="2"/>
  <c r="R314" i="2"/>
  <c r="R322" i="2"/>
  <c r="Q285" i="2"/>
  <c r="Q207" i="2"/>
  <c r="Q169" i="2"/>
  <c r="Q263" i="2"/>
  <c r="Q216" i="2"/>
  <c r="R280" i="2"/>
  <c r="R252" i="2"/>
  <c r="R210" i="2"/>
  <c r="R178" i="2"/>
  <c r="Q164" i="2"/>
  <c r="Q276" i="2"/>
  <c r="Q151" i="2"/>
  <c r="R430" i="2"/>
  <c r="Q286" i="2"/>
  <c r="R263" i="2"/>
  <c r="R216" i="2"/>
  <c r="Q167" i="2"/>
  <c r="BK524" i="2"/>
  <c r="K144" i="2"/>
  <c r="BE144" i="2"/>
  <c r="BK161" i="2"/>
  <c r="BK160" i="2"/>
  <c r="R141" i="3"/>
  <c r="Q136" i="3"/>
  <c r="R134" i="3"/>
  <c r="Q134" i="3"/>
  <c r="K135" i="3"/>
  <c r="BE135" i="3"/>
  <c r="BK133" i="3"/>
  <c r="K512" i="2"/>
  <c r="K445" i="2" l="1"/>
  <c r="K344" i="2"/>
  <c r="BE344" i="2" s="1"/>
  <c r="BK307" i="2"/>
  <c r="BK294" i="2"/>
  <c r="K168" i="2"/>
  <c r="K515" i="2"/>
  <c r="BE515" i="2" s="1"/>
  <c r="BK134" i="3"/>
  <c r="V204" i="2"/>
  <c r="X204" i="2"/>
  <c r="X237" i="2"/>
  <c r="Q143" i="2"/>
  <c r="I98" i="2"/>
  <c r="V166" i="2"/>
  <c r="T350" i="2"/>
  <c r="Q166" i="2"/>
  <c r="I100" i="2"/>
  <c r="X511" i="2"/>
  <c r="X170" i="2"/>
  <c r="R511" i="2"/>
  <c r="Q237" i="2"/>
  <c r="I104" i="2"/>
  <c r="Q204" i="2"/>
  <c r="I102" i="2" s="1"/>
  <c r="T170" i="2"/>
  <c r="T143" i="2"/>
  <c r="Q170" i="2"/>
  <c r="V350" i="2"/>
  <c r="V153" i="2"/>
  <c r="X350" i="2"/>
  <c r="BK516" i="2"/>
  <c r="K516" i="2"/>
  <c r="K110" i="2"/>
  <c r="R519" i="2"/>
  <c r="J111" i="2" s="1"/>
  <c r="V143" i="2"/>
  <c r="R153" i="2"/>
  <c r="J99" i="2" s="1"/>
  <c r="X166" i="2"/>
  <c r="T204" i="2"/>
  <c r="X226" i="2"/>
  <c r="Q504" i="2"/>
  <c r="I107" i="2"/>
  <c r="Q519" i="2"/>
  <c r="I111" i="2"/>
  <c r="R143" i="2"/>
  <c r="J98" i="2"/>
  <c r="R237" i="2"/>
  <c r="J104" i="2"/>
  <c r="X456" i="2"/>
  <c r="R504" i="2"/>
  <c r="J107" i="2"/>
  <c r="BK519" i="2"/>
  <c r="K519" i="2"/>
  <c r="K111" i="2"/>
  <c r="T237" i="2"/>
  <c r="R456" i="2"/>
  <c r="J106" i="2"/>
  <c r="V511" i="2"/>
  <c r="V519" i="2"/>
  <c r="T153" i="2"/>
  <c r="V170" i="2"/>
  <c r="T226" i="2"/>
  <c r="V226" i="2"/>
  <c r="R226" i="2"/>
  <c r="J103" i="2"/>
  <c r="T456" i="2"/>
  <c r="X504" i="2"/>
  <c r="T519" i="2"/>
  <c r="X143" i="2"/>
  <c r="R350" i="2"/>
  <c r="J105" i="2" s="1"/>
  <c r="T504" i="2"/>
  <c r="X516" i="2"/>
  <c r="X153" i="2"/>
  <c r="V237" i="2"/>
  <c r="Q456" i="2"/>
  <c r="I106" i="2" s="1"/>
  <c r="T511" i="2"/>
  <c r="X519" i="2"/>
  <c r="R170" i="2"/>
  <c r="Q350" i="2"/>
  <c r="I105" i="2"/>
  <c r="V504" i="2"/>
  <c r="Q511" i="2"/>
  <c r="I109" i="2"/>
  <c r="T516" i="2"/>
  <c r="T510" i="2"/>
  <c r="Q516" i="2"/>
  <c r="T131" i="3"/>
  <c r="T129" i="3"/>
  <c r="AW96" i="1"/>
  <c r="V131" i="3"/>
  <c r="X131" i="3"/>
  <c r="R131" i="3"/>
  <c r="R129" i="3"/>
  <c r="J96" i="3"/>
  <c r="K32" i="3"/>
  <c r="AT96" i="1"/>
  <c r="T137" i="3"/>
  <c r="V137" i="3"/>
  <c r="X137" i="3"/>
  <c r="Q137" i="3"/>
  <c r="I99" i="3"/>
  <c r="R137" i="3"/>
  <c r="J99" i="3"/>
  <c r="Q153" i="2"/>
  <c r="I99" i="2"/>
  <c r="T166" i="2"/>
  <c r="R166" i="2"/>
  <c r="J100" i="2"/>
  <c r="R204" i="2"/>
  <c r="J102" i="2"/>
  <c r="Q226" i="2"/>
  <c r="I103" i="2"/>
  <c r="V456" i="2"/>
  <c r="V516" i="2"/>
  <c r="R516" i="2"/>
  <c r="J110" i="2"/>
  <c r="Q131" i="3"/>
  <c r="Q129" i="3"/>
  <c r="I96" i="3"/>
  <c r="K31" i="3"/>
  <c r="AS96" i="1"/>
  <c r="J101" i="2"/>
  <c r="F92" i="3"/>
  <c r="E119" i="3"/>
  <c r="J126" i="3"/>
  <c r="J123" i="3"/>
  <c r="J125" i="3"/>
  <c r="F91" i="3"/>
  <c r="J89" i="2"/>
  <c r="J137" i="2"/>
  <c r="BE180" i="2"/>
  <c r="F137" i="2"/>
  <c r="E85" i="2"/>
  <c r="J138" i="2"/>
  <c r="BE445" i="2"/>
  <c r="F138" i="2"/>
  <c r="BE154" i="2"/>
  <c r="BE360" i="2"/>
  <c r="BE339" i="2"/>
  <c r="BE168" i="2"/>
  <c r="BE392" i="2"/>
  <c r="BE512" i="2"/>
  <c r="BE294" i="2"/>
  <c r="K219" i="2"/>
  <c r="BE219" i="2"/>
  <c r="BK501" i="2"/>
  <c r="BK162" i="2"/>
  <c r="BK181" i="2"/>
  <c r="BK426" i="2"/>
  <c r="BK240" i="2"/>
  <c r="BK252" i="2"/>
  <c r="BK309" i="2"/>
  <c r="K253" i="2"/>
  <c r="BE253" i="2"/>
  <c r="BK308" i="2"/>
  <c r="K377" i="2"/>
  <c r="BE377" i="2"/>
  <c r="BK276" i="2"/>
  <c r="K280" i="2"/>
  <c r="BE280" i="2"/>
  <c r="BK289" i="2"/>
  <c r="K258" i="2"/>
  <c r="BE258" i="2"/>
  <c r="K341" i="2"/>
  <c r="BE341" i="2"/>
  <c r="K517" i="2"/>
  <c r="BE517" i="2"/>
  <c r="BK212" i="2"/>
  <c r="BK169" i="2"/>
  <c r="BK166" i="2"/>
  <c r="K166" i="2" s="1"/>
  <c r="K100" i="2" s="1"/>
  <c r="K457" i="2"/>
  <c r="BE457" i="2"/>
  <c r="K453" i="2"/>
  <c r="BE453" i="2"/>
  <c r="BK460" i="2"/>
  <c r="K245" i="2"/>
  <c r="BE245" i="2"/>
  <c r="K520" i="2"/>
  <c r="BE520" i="2"/>
  <c r="K133" i="3"/>
  <c r="BE133" i="3"/>
  <c r="BK140" i="3"/>
  <c r="K143" i="3"/>
  <c r="BE143" i="3"/>
  <c r="K198" i="2"/>
  <c r="BE198" i="2"/>
  <c r="K388" i="2"/>
  <c r="BE388" i="2"/>
  <c r="BK206" i="2"/>
  <c r="K287" i="2"/>
  <c r="BE287" i="2" s="1"/>
  <c r="BK291" i="2"/>
  <c r="BK214" i="2"/>
  <c r="K313" i="2"/>
  <c r="BE313" i="2" s="1"/>
  <c r="BK473" i="2"/>
  <c r="BK371" i="2"/>
  <c r="BK270" i="2"/>
  <c r="K505" i="2"/>
  <c r="BE505" i="2"/>
  <c r="BK139" i="3"/>
  <c r="K142" i="3"/>
  <c r="BE142" i="3" s="1"/>
  <c r="BK138" i="3"/>
  <c r="F38" i="2"/>
  <c r="BC95" i="1"/>
  <c r="K493" i="2"/>
  <c r="BE493" i="2"/>
  <c r="K514" i="2"/>
  <c r="BE514" i="2"/>
  <c r="K185" i="2"/>
  <c r="BE185" i="2"/>
  <c r="K229" i="2"/>
  <c r="BE229" i="2"/>
  <c r="BK233" i="2"/>
  <c r="K318" i="2"/>
  <c r="BE318" i="2"/>
  <c r="BK293" i="2"/>
  <c r="K250" i="2"/>
  <c r="BE250" i="2"/>
  <c r="BK282" i="2"/>
  <c r="F41" i="2"/>
  <c r="BF95" i="1" s="1"/>
  <c r="BK292" i="2"/>
  <c r="K163" i="2"/>
  <c r="BE163" i="2"/>
  <c r="K416" i="2"/>
  <c r="BE416" i="2"/>
  <c r="K203" i="2"/>
  <c r="BE203" i="2"/>
  <c r="BK241" i="2"/>
  <c r="K251" i="2"/>
  <c r="BE251" i="2" s="1"/>
  <c r="K149" i="2"/>
  <c r="BE149" i="2" s="1"/>
  <c r="K395" i="2"/>
  <c r="BE395" i="2"/>
  <c r="K272" i="2"/>
  <c r="BE272" i="2"/>
  <c r="K299" i="2"/>
  <c r="BE299" i="2"/>
  <c r="K509" i="2"/>
  <c r="BE509" i="2"/>
  <c r="BK430" i="2"/>
  <c r="BK297" i="2"/>
  <c r="BK274" i="2"/>
  <c r="K328" i="2"/>
  <c r="BE328" i="2"/>
  <c r="K205" i="2"/>
  <c r="BE205" i="2"/>
  <c r="BK277" i="2"/>
  <c r="BK200" i="2"/>
  <c r="BK340" i="2"/>
  <c r="K279" i="2"/>
  <c r="BE279" i="2" s="1"/>
  <c r="K518" i="2"/>
  <c r="BE518" i="2"/>
  <c r="K271" i="2"/>
  <c r="BE271" i="2"/>
  <c r="BK183" i="2"/>
  <c r="K523" i="2"/>
  <c r="BE523" i="2"/>
  <c r="K386" i="2"/>
  <c r="BE386" i="2" s="1"/>
  <c r="BK238" i="2"/>
  <c r="BK310" i="2"/>
  <c r="K420" i="2"/>
  <c r="BE420" i="2"/>
  <c r="K444" i="2"/>
  <c r="BE444" i="2"/>
  <c r="BK346" i="2"/>
  <c r="BK239" i="2"/>
  <c r="K322" i="2"/>
  <c r="BE322" i="2"/>
  <c r="K323" i="2"/>
  <c r="BE323" i="2"/>
  <c r="K368" i="2"/>
  <c r="BE368" i="2"/>
  <c r="BK281" i="2"/>
  <c r="K330" i="2"/>
  <c r="BE330" i="2"/>
  <c r="K329" i="2"/>
  <c r="BE329" i="2" s="1"/>
  <c r="BK177" i="2"/>
  <c r="K176" i="2"/>
  <c r="BE176" i="2"/>
  <c r="K275" i="2"/>
  <c r="BE275" i="2" s="1"/>
  <c r="BK295" i="2"/>
  <c r="BK288" i="2"/>
  <c r="BK512" i="2"/>
  <c r="K178" i="2"/>
  <c r="BE178" i="2"/>
  <c r="K365" i="2"/>
  <c r="BE365" i="2"/>
  <c r="K503" i="2"/>
  <c r="BE503" i="2" s="1"/>
  <c r="K506" i="2"/>
  <c r="BE506" i="2" s="1"/>
  <c r="BK336" i="2"/>
  <c r="K246" i="2"/>
  <c r="BE246" i="2"/>
  <c r="K409" i="2"/>
  <c r="BE409" i="2"/>
  <c r="BK513" i="2"/>
  <c r="F39" i="3"/>
  <c r="BD96" i="1"/>
  <c r="F39" i="2"/>
  <c r="BD95" i="1" s="1"/>
  <c r="BD94" i="1" s="1"/>
  <c r="W31" i="1" s="1"/>
  <c r="BK159" i="2"/>
  <c r="K189" i="2"/>
  <c r="BE189" i="2"/>
  <c r="BK190" i="2"/>
  <c r="K160" i="2"/>
  <c r="BE160" i="2"/>
  <c r="K283" i="2"/>
  <c r="BE283" i="2" s="1"/>
  <c r="K464" i="2"/>
  <c r="BE464" i="2"/>
  <c r="BK316" i="2"/>
  <c r="K171" i="2"/>
  <c r="BE171" i="2"/>
  <c r="K524" i="2"/>
  <c r="BE524" i="2"/>
  <c r="K412" i="2"/>
  <c r="BE412" i="2"/>
  <c r="BK487" i="2"/>
  <c r="F41" i="3"/>
  <c r="BF96" i="1" s="1"/>
  <c r="K286" i="2"/>
  <c r="BE286" i="2"/>
  <c r="BK327" i="2"/>
  <c r="K496" i="2"/>
  <c r="BE496" i="2"/>
  <c r="BK305" i="2"/>
  <c r="K222" i="2"/>
  <c r="BE222" i="2"/>
  <c r="K174" i="2"/>
  <c r="BE174" i="2"/>
  <c r="BK432" i="2"/>
  <c r="BK337" i="2"/>
  <c r="K38" i="3"/>
  <c r="AY96" i="1"/>
  <c r="BK135" i="3"/>
  <c r="BK131" i="3"/>
  <c r="K131" i="3"/>
  <c r="K98" i="3"/>
  <c r="BK352" i="2"/>
  <c r="BK216" i="2"/>
  <c r="BK438" i="2"/>
  <c r="K296" i="2"/>
  <c r="BE296" i="2"/>
  <c r="K285" i="2"/>
  <c r="BE285" i="2"/>
  <c r="K358" i="2"/>
  <c r="BE358" i="2"/>
  <c r="BK311" i="2"/>
  <c r="BK256" i="2"/>
  <c r="BK201" i="2"/>
  <c r="BK227" i="2"/>
  <c r="K490" i="2"/>
  <c r="BE490" i="2"/>
  <c r="K196" i="2"/>
  <c r="BE196" i="2" s="1"/>
  <c r="K522" i="2"/>
  <c r="BE522" i="2"/>
  <c r="K161" i="2"/>
  <c r="BE161" i="2"/>
  <c r="BK434" i="2"/>
  <c r="BK273" i="2"/>
  <c r="K484" i="2"/>
  <c r="BE484" i="2"/>
  <c r="K179" i="2"/>
  <c r="BE179" i="2"/>
  <c r="BK232" i="2"/>
  <c r="K263" i="2"/>
  <c r="BE263" i="2"/>
  <c r="K146" i="2"/>
  <c r="BE146" i="2"/>
  <c r="BK173" i="2"/>
  <c r="K334" i="2"/>
  <c r="BE334" i="2" s="1"/>
  <c r="BK351" i="2"/>
  <c r="BK144" i="2"/>
  <c r="K440" i="2"/>
  <c r="BE440" i="2"/>
  <c r="K207" i="2"/>
  <c r="BE207" i="2"/>
  <c r="BK164" i="2"/>
  <c r="BK319" i="2"/>
  <c r="BK182" i="2"/>
  <c r="BK343" i="2"/>
  <c r="K284" i="2"/>
  <c r="BE284" i="2"/>
  <c r="F38" i="3"/>
  <c r="BC96" i="1"/>
  <c r="K175" i="2"/>
  <c r="BE175" i="2"/>
  <c r="K355" i="2"/>
  <c r="BE355" i="2"/>
  <c r="K290" i="2"/>
  <c r="BE290" i="2"/>
  <c r="K210" i="2"/>
  <c r="BE210" i="2"/>
  <c r="BK380" i="2"/>
  <c r="BK349" i="2"/>
  <c r="K141" i="3"/>
  <c r="BE141" i="3"/>
  <c r="K38" i="2"/>
  <c r="AY95" i="1"/>
  <c r="BK450" i="2"/>
  <c r="K255" i="2"/>
  <c r="BE255" i="2" s="1"/>
  <c r="K278" i="2"/>
  <c r="BE278" i="2"/>
  <c r="K151" i="2"/>
  <c r="BE151" i="2"/>
  <c r="K342" i="2"/>
  <c r="BE342" i="2"/>
  <c r="BK507" i="2"/>
  <c r="BK504" i="2"/>
  <c r="K504" i="2"/>
  <c r="K107" i="2" s="1"/>
  <c r="K132" i="3"/>
  <c r="BE132" i="3" s="1"/>
  <c r="F40" i="2"/>
  <c r="BE95" i="1" s="1"/>
  <c r="BK302" i="2"/>
  <c r="K230" i="2"/>
  <c r="BE230" i="2"/>
  <c r="BK165" i="2"/>
  <c r="BK400" i="2"/>
  <c r="K234" i="2"/>
  <c r="BE234" i="2"/>
  <c r="K298" i="2"/>
  <c r="BE298" i="2"/>
  <c r="K335" i="2"/>
  <c r="BE335" i="2"/>
  <c r="BK193" i="2"/>
  <c r="BK423" i="2"/>
  <c r="BK265" i="2"/>
  <c r="BK467" i="2"/>
  <c r="BK479" i="2"/>
  <c r="F40" i="3"/>
  <c r="BE96" i="1" s="1"/>
  <c r="K254" i="2"/>
  <c r="BE254" i="2"/>
  <c r="K155" i="2"/>
  <c r="BE155" i="2"/>
  <c r="BK338" i="2"/>
  <c r="K167" i="2"/>
  <c r="BE167" i="2"/>
  <c r="K314" i="2"/>
  <c r="BE314" i="2"/>
  <c r="BK236" i="2"/>
  <c r="K442" i="2"/>
  <c r="BE442" i="2" s="1"/>
  <c r="BK482" i="2"/>
  <c r="BK300" i="2"/>
  <c r="X142" i="2" l="1"/>
  <c r="X129" i="3"/>
  <c r="V510" i="2"/>
  <c r="T142" i="2"/>
  <c r="T141" i="2"/>
  <c r="AW95" i="1"/>
  <c r="R142" i="2"/>
  <c r="J97" i="2"/>
  <c r="R510" i="2"/>
  <c r="J108" i="2"/>
  <c r="X510" i="2"/>
  <c r="V129" i="3"/>
  <c r="Q510" i="2"/>
  <c r="I108" i="2"/>
  <c r="Q142" i="2"/>
  <c r="Q141" i="2" s="1"/>
  <c r="I96" i="2" s="1"/>
  <c r="K31" i="2" s="1"/>
  <c r="AS95" i="1" s="1"/>
  <c r="AS94" i="1" s="1"/>
  <c r="V142" i="2"/>
  <c r="V141" i="2"/>
  <c r="BK143" i="2"/>
  <c r="I101" i="2"/>
  <c r="I110" i="2"/>
  <c r="J98" i="3"/>
  <c r="J109" i="2"/>
  <c r="I98" i="3"/>
  <c r="BK237" i="2"/>
  <c r="K237" i="2" s="1"/>
  <c r="K104" i="2" s="1"/>
  <c r="BK350" i="2"/>
  <c r="K350" i="2" s="1"/>
  <c r="K105" i="2" s="1"/>
  <c r="BK204" i="2"/>
  <c r="K204" i="2"/>
  <c r="K102" i="2"/>
  <c r="BK456" i="2"/>
  <c r="K456" i="2" s="1"/>
  <c r="K106" i="2" s="1"/>
  <c r="BK153" i="2"/>
  <c r="K153" i="2"/>
  <c r="K99" i="2"/>
  <c r="BK170" i="2"/>
  <c r="K170" i="2"/>
  <c r="K101" i="2"/>
  <c r="BK226" i="2"/>
  <c r="K226" i="2" s="1"/>
  <c r="K103" i="2" s="1"/>
  <c r="BK137" i="3"/>
  <c r="K137" i="3"/>
  <c r="K99" i="3"/>
  <c r="BK511" i="2"/>
  <c r="K511" i="2"/>
  <c r="K109" i="2"/>
  <c r="BC94" i="1"/>
  <c r="AY94" i="1" s="1"/>
  <c r="AK30" i="1" s="1"/>
  <c r="BF94" i="1"/>
  <c r="W33" i="1" s="1"/>
  <c r="BE94" i="1"/>
  <c r="W32" i="1" s="1"/>
  <c r="AW94" i="1"/>
  <c r="AZ94" i="1"/>
  <c r="BK142" i="2" l="1"/>
  <c r="X141" i="2"/>
  <c r="BK129" i="3"/>
  <c r="K129" i="3" s="1"/>
  <c r="K96" i="3" s="1"/>
  <c r="K143" i="2"/>
  <c r="K98" i="2"/>
  <c r="BK510" i="2"/>
  <c r="K510" i="2"/>
  <c r="K108" i="2"/>
  <c r="I97" i="2"/>
  <c r="R141" i="2"/>
  <c r="J96" i="2"/>
  <c r="K32" i="2"/>
  <c r="AT95" i="1"/>
  <c r="W30" i="1"/>
  <c r="AT94" i="1"/>
  <c r="BA94" i="1"/>
  <c r="K30" i="3" l="1"/>
  <c r="K108" i="3" s="1"/>
  <c r="K102" i="3" s="1"/>
  <c r="K110" i="3" s="1"/>
  <c r="BK141" i="2"/>
  <c r="K141" i="2"/>
  <c r="K96" i="2"/>
  <c r="K30" i="2"/>
  <c r="K142" i="2"/>
  <c r="K97" i="2"/>
  <c r="K120" i="2"/>
  <c r="BE120" i="2" s="1"/>
  <c r="F37" i="2" s="1"/>
  <c r="BB95" i="1" s="1"/>
  <c r="BE108" i="3" l="1"/>
  <c r="K37" i="3" s="1"/>
  <c r="AX96" i="1" s="1"/>
  <c r="AV96" i="1" s="1"/>
  <c r="K33" i="3"/>
  <c r="K34" i="3" s="1"/>
  <c r="AG96" i="1" s="1"/>
  <c r="AN96" i="1" s="1"/>
  <c r="K43" i="3"/>
  <c r="K37" i="2"/>
  <c r="AX95" i="1" s="1"/>
  <c r="AV95" i="1" s="1"/>
  <c r="F37" i="3"/>
  <c r="BB96" i="1"/>
  <c r="BB94" i="1"/>
  <c r="AX94" i="1"/>
  <c r="AK29" i="1"/>
  <c r="K114" i="2"/>
  <c r="K122" i="2" s="1"/>
  <c r="K33" i="2" l="1"/>
  <c r="AV94" i="1"/>
  <c r="W29" i="1"/>
  <c r="K34" i="2"/>
  <c r="AG95" i="1"/>
  <c r="AN95" i="1"/>
  <c r="K43" i="2" l="1"/>
  <c r="AG94" i="1"/>
  <c r="AK26" i="1"/>
  <c r="AK35" i="1" s="1"/>
  <c r="AN94" i="1" l="1"/>
</calcChain>
</file>

<file path=xl/sharedStrings.xml><?xml version="1.0" encoding="utf-8"?>
<sst xmlns="http://schemas.openxmlformats.org/spreadsheetml/2006/main" count="4870" uniqueCount="1138">
  <si>
    <t>Export Komplet</t>
  </si>
  <si>
    <t/>
  </si>
  <si>
    <t>2.0</t>
  </si>
  <si>
    <t>False</t>
  </si>
  <si>
    <t>True</t>
  </si>
  <si>
    <t>{c3bdff35-e58a-4684-80cc-c1bc9adcbff7}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</si>
  <si>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</si>
  <si>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</si>
  <si>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</si>
  <si>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</si>
  <si>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</si>
  <si>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</si>
  <si>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</si>
  <si>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</si>
  <si>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</si>
  <si>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0385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</si>
  <si>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</si>
  <si>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</si>
  <si>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trakčního vedení v křižovatce ul. Březenecká u měnírny č. 2, Chomutov</t>
  </si>
  <si>
    <t>KSO:</t>
  </si>
  <si>
    <t>CC-CZ:</t>
  </si>
  <si>
    <t>Místo:</t>
  </si>
  <si>
    <t>Chomutov</t>
  </si>
  <si>
    <t>Datum:</t>
  </si>
  <si>
    <t>17. 10. 2024</t>
  </si>
  <si>
    <t>Zadavatel:</t>
  </si>
  <si>
    <t>IČ:</t>
  </si>
  <si>
    <t>Dopravní podnik Chomutova a Jirkova, a.s.</t>
  </si>
  <si>
    <t>DIČ:</t>
  </si>
  <si>
    <t>Uchazeč:</t>
  </si>
  <si>
    <t>Vyplň údaj</t>
  </si>
  <si>
    <t>Projektant:</t>
  </si>
  <si>
    <t xml:space="preserve"> </t>
  </si>
  <si>
    <t>Zpracovatel:</t>
  </si>
  <si>
    <t>Elektroline, a.s.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</si>
  <si>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</si>
  <si>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</si>
  <si>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</si>
  <si>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</si>
  <si>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</si>
  <si>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</si>
  <si>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</si>
  <si>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</si>
  <si>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</si>
  <si>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</si>
  <si>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</si>
  <si>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</si>
  <si>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</si>
  <si>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</si>
  <si>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</si>
  <si>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</si>
  <si>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</si>
  <si>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</si>
  <si>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</si>
  <si>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</si>
  <si>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</si>
  <si>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</si>
  <si>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</si>
  <si>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</si>
  <si>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</si>
  <si>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</si>
  <si>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</si>
  <si>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</si>
  <si>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</si>
  <si>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</si>
  <si>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</si>
  <si>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</si>
  <si>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</si>
  <si>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</si>
  <si>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</si>
  <si>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</si>
  <si>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</si>
  <si>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</si>
  <si>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</si>
  <si>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</si>
  <si>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</si>
  <si>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</si>
  <si>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</si>
  <si>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</si>
  <si>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</si>
  <si>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</si>
  <si>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</si>
  <si>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</si>
  <si>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SO650</t>
  </si>
  <si>
    <t xml:space="preserve">Trakční trolejové vedení </t>
  </si>
  <si>
    <t>STA</t>
  </si>
  <si>
    <t>1</t>
  </si>
  <si>
    <t>{3889994b-106d-47e0-89bc-631d96199e93}</t>
  </si>
  <si>
    <t>2</t>
  </si>
  <si>
    <t>F04</t>
  </si>
  <si>
    <t>DIO</t>
  </si>
  <si>
    <t>{ee5c68f3-819c-493c-9a48-69799049e80c}</t>
  </si>
  <si>
    <t>KRYCÍ LIST SOUPISU PRACÍ</t>
  </si>
  <si>
    <t>Objekt:</t>
  </si>
  <si>
    <t xml:space="preserve">SO650 - Trakční trolejové vedení </t>
  </si>
  <si>
    <t>Náklady z rozpočtu</t>
  </si>
  <si>
    <t>Materiál</t>
  </si>
  <si>
    <t>Montáž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</si>
  <si>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</si>
  <si>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</si>
  <si>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</si>
  <si>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</si>
  <si>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</si>
  <si>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</si>
  <si>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</si>
  <si>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</si>
  <si>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</si>
  <si>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D5 - Příprava území</t>
  </si>
  <si>
    <t xml:space="preserve">    D1 - Demontáž</t>
  </si>
  <si>
    <t xml:space="preserve">    P1 - Provizorní stav</t>
  </si>
  <si>
    <t xml:space="preserve">    D2 - Montáž stožaru</t>
  </si>
  <si>
    <t xml:space="preserve">    D3 - Elektroinstalace VO a SSZ</t>
  </si>
  <si>
    <t xml:space="preserve">    K1 - Komunikační zařízení MM Chomutov</t>
  </si>
  <si>
    <t xml:space="preserve">    D4 -  Trolejové vedení - materiál + montáž.</t>
  </si>
  <si>
    <t xml:space="preserve">46-M2 - Zemní práce – výkopy pro trakční stožary </t>
  </si>
  <si>
    <t>46-M1 - Zemní práce – povrchy</t>
  </si>
  <si>
    <t>HZS - Hodinové zúčtovací sazby</t>
  </si>
  <si>
    <t>VRN - Vedlejší rozpočtové náklady</t>
  </si>
  <si>
    <t xml:space="preserve">    VRN1 -  Průzkumné, geodetické a projektové práce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</si>
  <si>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</si>
  <si>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</si>
  <si>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</si>
  <si>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</si>
  <si>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</si>
  <si>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</si>
  <si>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</si>
  <si>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</si>
  <si>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</si>
  <si>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</si>
  <si>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</si>
  <si>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</si>
  <si>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</si>
  <si>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</si>
  <si>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</si>
  <si>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</si>
  <si>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</si>
  <si>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</si>
  <si>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</si>
  <si>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</si>
  <si>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</si>
  <si>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</si>
  <si>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</si>
  <si>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</si>
  <si>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</si>
  <si>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</si>
  <si>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</si>
  <si>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</si>
  <si>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</si>
  <si>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</si>
  <si>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</si>
  <si>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</si>
  <si>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D5</t>
  </si>
  <si>
    <t>Příprava území</t>
  </si>
  <si>
    <t>K</t>
  </si>
  <si>
    <t>112151511</t>
  </si>
  <si>
    <t>Řez a průklest stromů pomocí mobilní plošiny výšky stromu do 10 m</t>
  </si>
  <si>
    <t>kus</t>
  </si>
  <si>
    <t>CS ÚRS 2023 02</t>
  </si>
  <si>
    <t>4</t>
  </si>
  <si>
    <t>-1466774204</t>
  </si>
  <si>
    <t>Online PSC</t>
  </si>
  <si>
    <t>https://podminky.urs.cz/item/CS_URS_2023_02/112151511</t>
  </si>
  <si>
    <t>998231311</t>
  </si>
  <si>
    <t>Přesun hmot pro sadovnické a krajinářské úpravy - strojně dopravní vzdálenost do 5000 m</t>
  </si>
  <si>
    <t>t</t>
  </si>
  <si>
    <t>7224962</t>
  </si>
  <si>
    <t>https://podminky.urs.cz/item/CS_URS_2023_02/998231311</t>
  </si>
  <si>
    <t>VV</t>
  </si>
  <si>
    <t>10*0,7</t>
  </si>
  <si>
    <t>3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</si>
  <si>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</si>
  <si>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</si>
  <si>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m2</t>
  </si>
  <si>
    <t>CS ÚRS 2024 01</t>
  </si>
  <si>
    <t>64</t>
  </si>
  <si>
    <t>323551299</t>
  </si>
  <si>
    <t>https://podminky.urs.cz/item/CS_URS_2024_01/460030023</t>
  </si>
  <si>
    <t>460031211</t>
  </si>
  <si>
    <t>Přípravné terénní práce štěpkování s naložením na dopravní prostředek a odvozem do 20 km keřového porostu nebo stromků průměru kmínků do 5 cm středně hustého</t>
  </si>
  <si>
    <t>1499220319</t>
  </si>
  <si>
    <t>https://podminky.urs.cz/item/CS_URS_2024_01/460031211</t>
  </si>
  <si>
    <t>D1</t>
  </si>
  <si>
    <t>Demontáž</t>
  </si>
  <si>
    <t>5</t>
  </si>
  <si>
    <t>RDEM0033D</t>
  </si>
  <si>
    <t>Demontáž dopravní značky</t>
  </si>
  <si>
    <t>ks</t>
  </si>
  <si>
    <t>2082994422</t>
  </si>
  <si>
    <t>6</t>
  </si>
  <si>
    <t>RDEM0001D</t>
  </si>
  <si>
    <t>Demontáž trakčních stožárů včetně odvozu</t>
  </si>
  <si>
    <t>-428946221</t>
  </si>
  <si>
    <t>7</t>
  </si>
  <si>
    <t>RDEM0018D</t>
  </si>
  <si>
    <t>Demontáž dělícího bodu - komplet</t>
  </si>
  <si>
    <t>73427396</t>
  </si>
  <si>
    <t>8</t>
  </si>
  <si>
    <t>RDEM0021D</t>
  </si>
  <si>
    <t>Demontáž sjezdové výhybky</t>
  </si>
  <si>
    <t>1331561107</t>
  </si>
  <si>
    <t>9</t>
  </si>
  <si>
    <t>RDEM0022D</t>
  </si>
  <si>
    <t>Demontáž elektrické výhybky</t>
  </si>
  <si>
    <t>1761380936</t>
  </si>
  <si>
    <t>10</t>
  </si>
  <si>
    <t>RDEM0023D</t>
  </si>
  <si>
    <t>Demontáž provizorního stožáru s mobilním základem, vč. dopravy</t>
  </si>
  <si>
    <t>-446562259</t>
  </si>
  <si>
    <t>11</t>
  </si>
  <si>
    <t>RDEM0025D</t>
  </si>
  <si>
    <t>Demontáž stavajiciho trolejoveho vedení</t>
  </si>
  <si>
    <t>m</t>
  </si>
  <si>
    <t>1507940724</t>
  </si>
  <si>
    <t>RDEM0030D</t>
  </si>
  <si>
    <t>Demontáž dvojitého pevného kotvení</t>
  </si>
  <si>
    <t>508781069</t>
  </si>
  <si>
    <t>13</t>
  </si>
  <si>
    <t>RDEM0034D</t>
  </si>
  <si>
    <t>Demontáž pevného kotvení</t>
  </si>
  <si>
    <t>-1599774034</t>
  </si>
  <si>
    <t>P1</t>
  </si>
  <si>
    <t>Provizorní stav</t>
  </si>
  <si>
    <t>14</t>
  </si>
  <si>
    <t>RMON0023M</t>
  </si>
  <si>
    <t>Instalace provizorního stožáru s mobilním základem</t>
  </si>
  <si>
    <t>55313272</t>
  </si>
  <si>
    <t>15</t>
  </si>
  <si>
    <t>M</t>
  </si>
  <si>
    <t>RTS0075</t>
  </si>
  <si>
    <t>Mobilní stožár 8,5m/22kN s nadzemním základem ze 3 častí</t>
  </si>
  <si>
    <t>1200955480</t>
  </si>
  <si>
    <t>16</t>
  </si>
  <si>
    <t>RTS006M</t>
  </si>
  <si>
    <t>Pronájem mobilních stožárů</t>
  </si>
  <si>
    <t>-1779838922</t>
  </si>
  <si>
    <t>D2</t>
  </si>
  <si>
    <t>Montáž stožaru</t>
  </si>
  <si>
    <t>17</t>
  </si>
  <si>
    <t>913121111</t>
  </si>
  <si>
    <t>Montáž a demontáž dočasných dopravních značek kompletních značek vč. podstavce a sloupku základních</t>
  </si>
  <si>
    <t>-557133916</t>
  </si>
  <si>
    <t>https://podminky.urs.cz/item/CS_URS_2024_01/913121111</t>
  </si>
  <si>
    <t>18</t>
  </si>
  <si>
    <t>RTS004M</t>
  </si>
  <si>
    <t>Doprava stožárů na stavbu</t>
  </si>
  <si>
    <t>512</t>
  </si>
  <si>
    <t>-1485806290</t>
  </si>
  <si>
    <t>19</t>
  </si>
  <si>
    <t>RTS007M</t>
  </si>
  <si>
    <t>Montáž trakčního stožáru ocelového, trubkového, bezpatkového, délka do 12m</t>
  </si>
  <si>
    <t>-261618793</t>
  </si>
  <si>
    <t>20</t>
  </si>
  <si>
    <t>RTS0013</t>
  </si>
  <si>
    <t>Trakční stožár 10,5m/16kN OSV metalizovaný,  typ C</t>
  </si>
  <si>
    <t>-997916956</t>
  </si>
  <si>
    <t>RTS0021</t>
  </si>
  <si>
    <t>Trakční stožár 11m/16kN, OSV metalizovaný, typ C</t>
  </si>
  <si>
    <t>1115829850</t>
  </si>
  <si>
    <t>22</t>
  </si>
  <si>
    <t>RTS0011</t>
  </si>
  <si>
    <t>Trakční stožár 10m/30kN, OSV metalizovaný, typ F</t>
  </si>
  <si>
    <t>-452863038</t>
  </si>
  <si>
    <t>23</t>
  </si>
  <si>
    <t>RTS0008</t>
  </si>
  <si>
    <t>Trakční stožár 10m/16kN, OSV metalizovaný, typ C</t>
  </si>
  <si>
    <t>-116679097</t>
  </si>
  <si>
    <t>24</t>
  </si>
  <si>
    <t>RTS0014</t>
  </si>
  <si>
    <t>Trakční stožár 10,5m/22kN OSV metalizovaný,  typ D</t>
  </si>
  <si>
    <t>393183875</t>
  </si>
  <si>
    <t>25</t>
  </si>
  <si>
    <t>RTS0012</t>
  </si>
  <si>
    <t>Trakční stožár 10m/40kN, OSV metalizovaný, typ G</t>
  </si>
  <si>
    <t>-1831516303</t>
  </si>
  <si>
    <t>26</t>
  </si>
  <si>
    <t>RTS0009</t>
  </si>
  <si>
    <t>Trakční stožár 10m/22kN, OSV metalizovaný, typ D</t>
  </si>
  <si>
    <t>380236716</t>
  </si>
  <si>
    <t>27</t>
  </si>
  <si>
    <t>RTS0102</t>
  </si>
  <si>
    <t>Stožár pro kamerové systémy</t>
  </si>
  <si>
    <t>-2005992121</t>
  </si>
  <si>
    <t>28</t>
  </si>
  <si>
    <t>RMON0022</t>
  </si>
  <si>
    <t>Ochranný nátěr stožáru proti graffiti</t>
  </si>
  <si>
    <t>1097958766</t>
  </si>
  <si>
    <t>2*3,14*0,175*2,5*16"2pRxHxn"</t>
  </si>
  <si>
    <t>29</t>
  </si>
  <si>
    <t>24592704</t>
  </si>
  <si>
    <t>přípravek na prevenci a likvidaci graffiti</t>
  </si>
  <si>
    <t>kg</t>
  </si>
  <si>
    <t>CS ÚRS 2023 01</t>
  </si>
  <si>
    <t>-584555645</t>
  </si>
  <si>
    <t>P</t>
  </si>
  <si>
    <t>Poznámka k položce:_x000D_
Spotřeba: 0,16 litr/m2</t>
  </si>
  <si>
    <t>0,16*2,748*16</t>
  </si>
  <si>
    <t>7,03488*1,15 'Přepočtené koeficientem množství</t>
  </si>
  <si>
    <t>30</t>
  </si>
  <si>
    <t>RTS003M</t>
  </si>
  <si>
    <t>Označení čísla stožárů barvou</t>
  </si>
  <si>
    <t>-1432137014</t>
  </si>
  <si>
    <t>31</t>
  </si>
  <si>
    <t>460791114</t>
  </si>
  <si>
    <t>Montáž trubek ochranných uložených volně do rýhy plastových tuhých, vnitřního průměru přes 90 do 110 mm</t>
  </si>
  <si>
    <t>657922512</t>
  </si>
  <si>
    <t>https://podminky.urs.cz/item/CS_URS_2023_02/460791114</t>
  </si>
  <si>
    <t>32*1,05 'Přepočtené koeficientem množství</t>
  </si>
  <si>
    <t>32</t>
  </si>
  <si>
    <t>34571365</t>
  </si>
  <si>
    <t>trubka elektroinstalační HDPE tuhá dvouplášťová korugovaná D 94/110mm</t>
  </si>
  <si>
    <t>128</t>
  </si>
  <si>
    <t>1806248115</t>
  </si>
  <si>
    <t>2*16 "zaklady</t>
  </si>
  <si>
    <t>33</t>
  </si>
  <si>
    <t>RMON0020M</t>
  </si>
  <si>
    <t>Repas stávajícího trakčního stožáru</t>
  </si>
  <si>
    <t>-967265004</t>
  </si>
  <si>
    <t xml:space="preserve">Poznámka k položce:_x000D_
Technická kontrola, repase proti korozi, spočívající v odrezení paty stožáru, zbudování betonového límce a aplikace protikorozního nátěru. </t>
  </si>
  <si>
    <t>34</t>
  </si>
  <si>
    <t>RVP002M</t>
  </si>
  <si>
    <t>Ověření stavu stávajících trakčních stožárů</t>
  </si>
  <si>
    <t>-129904301</t>
  </si>
  <si>
    <t>Poznámka k položce:_x000D_
Před kotvením trolejového drátu musí být ověřen stav stávajících trakčních stožárů uvažovaných pro kotvení.</t>
  </si>
  <si>
    <t>35</t>
  </si>
  <si>
    <t>ROM018M</t>
  </si>
  <si>
    <t>Montáž kabelového vývodu na stožar  NB</t>
  </si>
  <si>
    <t>-1381505727</t>
  </si>
  <si>
    <t>36</t>
  </si>
  <si>
    <t>ROM018</t>
  </si>
  <si>
    <t>Kabelový vyvod na stožár NB</t>
  </si>
  <si>
    <t>1796033870</t>
  </si>
  <si>
    <t>Poznámka k položce:_x000D_
Kabelový vývod na strožár NB, vč. trubky HDPE75/45 s připáskováním a kabelovou koncovkou</t>
  </si>
  <si>
    <t>37</t>
  </si>
  <si>
    <t>ROM029</t>
  </si>
  <si>
    <t xml:space="preserve">Kabelová koncovka EVPCO 3 – 1x500mm2 venkovní </t>
  </si>
  <si>
    <t>-1916242240</t>
  </si>
  <si>
    <t>D3</t>
  </si>
  <si>
    <t>Elektroinstalace VO a SSZ</t>
  </si>
  <si>
    <t>38</t>
  </si>
  <si>
    <t>RVP013</t>
  </si>
  <si>
    <t>Odpojení VO, zajištění a ochrana stávajících silových kabelů VO, uvolnění svorkovnicové skříně VO</t>
  </si>
  <si>
    <t>-366964194</t>
  </si>
  <si>
    <t>39</t>
  </si>
  <si>
    <t>RVP016</t>
  </si>
  <si>
    <t>Uvedení do provozu systému pro VO oživení a nastavení</t>
  </si>
  <si>
    <t>-1214236805</t>
  </si>
  <si>
    <t>40</t>
  </si>
  <si>
    <t>218204104</t>
  </si>
  <si>
    <t>Demontáž výložníků osvětlení jednoramenných sloupových, hmotnosti přes 35 kg</t>
  </si>
  <si>
    <t>1317582045</t>
  </si>
  <si>
    <t>https://podminky.urs.cz/item/CS_URS_2023_01/218204104</t>
  </si>
  <si>
    <t>41</t>
  </si>
  <si>
    <t>210204101</t>
  </si>
  <si>
    <t>Montáž výložníků osvětlení jednoramenných nástěnných, hmotnosti přes 35 kg</t>
  </si>
  <si>
    <t>-209258079</t>
  </si>
  <si>
    <t>https://podminky.urs.cz/item/CS_URS_2023_01/210204101</t>
  </si>
  <si>
    <t>42</t>
  </si>
  <si>
    <t>228830013</t>
  </si>
  <si>
    <t>Demontáž světelného návěstidla stožárového jednostranného se 3 svitilnami</t>
  </si>
  <si>
    <t>CS ÚRS 2024 02</t>
  </si>
  <si>
    <t>584829302</t>
  </si>
  <si>
    <t>https://podminky.urs.cz/item/CS_URS_2024_02/228830013</t>
  </si>
  <si>
    <t>43</t>
  </si>
  <si>
    <t>220830013</t>
  </si>
  <si>
    <t>Montáž světelného návěstidla stožárového jednostranného se 3 svitilnami</t>
  </si>
  <si>
    <t>-173674033</t>
  </si>
  <si>
    <t>https://podminky.urs.cz/item/CS_URS_2024_02/220830013</t>
  </si>
  <si>
    <t>44</t>
  </si>
  <si>
    <t>D.210812061</t>
  </si>
  <si>
    <t>Demontáž izolovaných kabelů měděných do 1 kV bez ukončení plných nebo laněných kulatých (např. CYKY, CHKE-R) uložených volně nebo v liště počtu a průřezu žil 5x1,5 až 2,5 mm2</t>
  </si>
  <si>
    <t>-2011382066</t>
  </si>
  <si>
    <t>Poznámka k položce:_x000D_
demontáž kabelu VO</t>
  </si>
  <si>
    <t>20*4</t>
  </si>
  <si>
    <t>45</t>
  </si>
  <si>
    <t>210812061</t>
  </si>
  <si>
    <t>Montáž izolovaných kabelů měděných do 1 kV bez ukončení plných nebo laněných kulatých (např. CYKY, CHKE-R) uložených volně nebo v liště počtu a průřezu žil 5x1,5 až 2,5 mm2</t>
  </si>
  <si>
    <t>-845513533</t>
  </si>
  <si>
    <t>https://podminky.urs.cz/item/CS_URS_2024_02/210812061</t>
  </si>
  <si>
    <t>46</t>
  </si>
  <si>
    <t>34111090</t>
  </si>
  <si>
    <t>kabel instalační jádro Cu plné izolace PVC plášť PVC 450/750V (CYKY) 5x1,5mm2</t>
  </si>
  <si>
    <t>2005870881</t>
  </si>
  <si>
    <t>Poznámka k položce:_x000D_
CYKY, průměr kabelu 10,1mm</t>
  </si>
  <si>
    <t>80*1,15 'Přepočtené koeficientem množství</t>
  </si>
  <si>
    <t>K1</t>
  </si>
  <si>
    <t>Komunikační zařízení MM Chomutov</t>
  </si>
  <si>
    <t>47</t>
  </si>
  <si>
    <t>RUV001M</t>
  </si>
  <si>
    <t>Deinstalace</t>
  </si>
  <si>
    <t>1610593181</t>
  </si>
  <si>
    <t>Poznámka k položce:_x000D_
Deinstalace a instalace na provizorní stožáry.</t>
  </si>
  <si>
    <t>48</t>
  </si>
  <si>
    <t>RUV002M</t>
  </si>
  <si>
    <t>Doprava</t>
  </si>
  <si>
    <t>1488932141</t>
  </si>
  <si>
    <t>49</t>
  </si>
  <si>
    <t>RUV006M</t>
  </si>
  <si>
    <t>Instalace na místě</t>
  </si>
  <si>
    <t>-623228512</t>
  </si>
  <si>
    <t>Poznámka k položce:_x000D_
Instalace na definitivní trakční stožáry.</t>
  </si>
  <si>
    <t>50</t>
  </si>
  <si>
    <t>RUV007M</t>
  </si>
  <si>
    <t>Vzdálené SW nastavení</t>
  </si>
  <si>
    <t>1785491388</t>
  </si>
  <si>
    <t>51</t>
  </si>
  <si>
    <t>RUV008M</t>
  </si>
  <si>
    <t>Provozní a časové vlivy</t>
  </si>
  <si>
    <t>-207423161</t>
  </si>
  <si>
    <t>52</t>
  </si>
  <si>
    <t>RUV009M</t>
  </si>
  <si>
    <t>Oživení, odzkoušení, ostatní manipulace</t>
  </si>
  <si>
    <t>-841009947</t>
  </si>
  <si>
    <t>Poznámka k položce:_x000D_
Zprovoznění systému během provizorního stavu a následně v definitivním stavu</t>
  </si>
  <si>
    <t>53</t>
  </si>
  <si>
    <t>RUV010M</t>
  </si>
  <si>
    <t>Revize</t>
  </si>
  <si>
    <t>-811932860</t>
  </si>
  <si>
    <t>D4</t>
  </si>
  <si>
    <t xml:space="preserve"> Trolejové vedení - materiál + montáž.</t>
  </si>
  <si>
    <t>122</t>
  </si>
  <si>
    <t>RUK001M</t>
  </si>
  <si>
    <t>Montáž Páskovaný kardan 24mm pro výložník, vč.pásku, spon</t>
  </si>
  <si>
    <t>699509393</t>
  </si>
  <si>
    <t>123</t>
  </si>
  <si>
    <t>RUK001</t>
  </si>
  <si>
    <t>Páskovaný kardan 24mm pro výložník, vč.pásku, spon</t>
  </si>
  <si>
    <t>-437563362</t>
  </si>
  <si>
    <t>120</t>
  </si>
  <si>
    <t>RUK002M</t>
  </si>
  <si>
    <t>Montáž Páskovaný kardan 37 mm pro lano, vč.pásku, spon</t>
  </si>
  <si>
    <t>-261722072</t>
  </si>
  <si>
    <t>121</t>
  </si>
  <si>
    <t>RUK002</t>
  </si>
  <si>
    <t>Páskovaný kardan 37 mm pro lano, vč.pásku, spon</t>
  </si>
  <si>
    <t>-1519088941</t>
  </si>
  <si>
    <t>17 "provizorní stav"</t>
  </si>
  <si>
    <t>115 "definitivní stav"</t>
  </si>
  <si>
    <t>Součet</t>
  </si>
  <si>
    <t>84</t>
  </si>
  <si>
    <t>ROL023M</t>
  </si>
  <si>
    <t xml:space="preserve">Montáž Objímka na stožár D245 - L37/21, StSt </t>
  </si>
  <si>
    <t>1248414105</t>
  </si>
  <si>
    <t>85</t>
  </si>
  <si>
    <t>ROL023</t>
  </si>
  <si>
    <t>Objímka na stožár D245 - L37/21, StSt</t>
  </si>
  <si>
    <t>444861254</t>
  </si>
  <si>
    <t>12 "provizorní stav"</t>
  </si>
  <si>
    <t>2 "definitivní stav"</t>
  </si>
  <si>
    <t>58</t>
  </si>
  <si>
    <t>R255530M</t>
  </si>
  <si>
    <t>Montáž Třmen pro upevňování konstrukcí D245</t>
  </si>
  <si>
    <t>243457392</t>
  </si>
  <si>
    <t>59</t>
  </si>
  <si>
    <t>R255530</t>
  </si>
  <si>
    <t>Třmen pro upevňování konstrukcí D245</t>
  </si>
  <si>
    <t>-1453723225</t>
  </si>
  <si>
    <t>86</t>
  </si>
  <si>
    <t>ROL052M</t>
  </si>
  <si>
    <t xml:space="preserve">Montáž Lišta se 2 čepy na stožár D159-330 </t>
  </si>
  <si>
    <t>-1845097903</t>
  </si>
  <si>
    <t>87</t>
  </si>
  <si>
    <t>ROL052</t>
  </si>
  <si>
    <t>Lišta se 2 čepy na stožár D159-330</t>
  </si>
  <si>
    <t>256</t>
  </si>
  <si>
    <t>-66521388</t>
  </si>
  <si>
    <t>88</t>
  </si>
  <si>
    <t>ROL100M</t>
  </si>
  <si>
    <t xml:space="preserve">Montáž Spojka L37/21 s čepem </t>
  </si>
  <si>
    <t>-1136852049</t>
  </si>
  <si>
    <t>89</t>
  </si>
  <si>
    <t>ROL100</t>
  </si>
  <si>
    <t>Spojka L37/21 s čepem</t>
  </si>
  <si>
    <t>-216099436</t>
  </si>
  <si>
    <t>76</t>
  </si>
  <si>
    <t>RLK001M</t>
  </si>
  <si>
    <t>Montáž Lano nerez 25mm2 (19x1) 6,25</t>
  </si>
  <si>
    <t>-2130464167</t>
  </si>
  <si>
    <t>385*1,1 'Přepočtené koeficientem množství</t>
  </si>
  <si>
    <t>77</t>
  </si>
  <si>
    <t>RLK001</t>
  </si>
  <si>
    <t>Lano nerez 25mm2 (19x1) 6,25</t>
  </si>
  <si>
    <t>-1398380619</t>
  </si>
  <si>
    <t>193 "provizorní stav"</t>
  </si>
  <si>
    <t>192 "definitivní stav"</t>
  </si>
  <si>
    <t>80</t>
  </si>
  <si>
    <t>RLK002M</t>
  </si>
  <si>
    <t xml:space="preserve">Montáž Lano nerez 35mm2 (19x1) 7,25 </t>
  </si>
  <si>
    <t>-1314144472</t>
  </si>
  <si>
    <t>1626*1,1 'Přepočtené koeficientem množství</t>
  </si>
  <si>
    <t>81</t>
  </si>
  <si>
    <t>RLK002</t>
  </si>
  <si>
    <t>Lano nerez 35mm2 (19x1) 7,25</t>
  </si>
  <si>
    <t>-149709241</t>
  </si>
  <si>
    <t>205 "provizorní stav"</t>
  </si>
  <si>
    <t>1421 "definitivní stav"</t>
  </si>
  <si>
    <t>56</t>
  </si>
  <si>
    <t>RVG081M</t>
  </si>
  <si>
    <t>Montáž Výložník 1x55-6m (vyvěšení nerez lanem)</t>
  </si>
  <si>
    <t>-688472283</t>
  </si>
  <si>
    <t>57</t>
  </si>
  <si>
    <t>RVG081</t>
  </si>
  <si>
    <t>Výložník 1x55-6m (vyvěšení nerez lanem)</t>
  </si>
  <si>
    <t>681509834</t>
  </si>
  <si>
    <t>90</t>
  </si>
  <si>
    <t>RTZL003M</t>
  </si>
  <si>
    <t>Montáž TBUS závěs do roviny na lano</t>
  </si>
  <si>
    <t>-354707270</t>
  </si>
  <si>
    <t>91</t>
  </si>
  <si>
    <t>RTZL003</t>
  </si>
  <si>
    <t>TBUS závěs do roviny na lano</t>
  </si>
  <si>
    <t>-1381141772</t>
  </si>
  <si>
    <t>92</t>
  </si>
  <si>
    <t>RTZL013M</t>
  </si>
  <si>
    <t>Montáž TBUS závěs do oblouku 3-4° na lano</t>
  </si>
  <si>
    <t>559191226</t>
  </si>
  <si>
    <t>93</t>
  </si>
  <si>
    <t>RTZL013</t>
  </si>
  <si>
    <t>TBUS závěs do oblouku 3-4° na lano</t>
  </si>
  <si>
    <t>-1508364855</t>
  </si>
  <si>
    <t>94</t>
  </si>
  <si>
    <t>RTZL015M</t>
  </si>
  <si>
    <t>Montáž TBUS závěs do oblouku 5-7° na lano</t>
  </si>
  <si>
    <t>870464563</t>
  </si>
  <si>
    <t>95</t>
  </si>
  <si>
    <t>RTZL015</t>
  </si>
  <si>
    <t>TBUS závěs do oblouku 5-7° na lano</t>
  </si>
  <si>
    <t>1305479619</t>
  </si>
  <si>
    <t>96</t>
  </si>
  <si>
    <t>RTZL016M</t>
  </si>
  <si>
    <t>Montáž TBUS závěs do oblouku 7-10° na lano</t>
  </si>
  <si>
    <t>285271713</t>
  </si>
  <si>
    <t>97</t>
  </si>
  <si>
    <t>RTZL016</t>
  </si>
  <si>
    <t>TBUS závěs do oblouku 7-10° na lano</t>
  </si>
  <si>
    <t>770956998</t>
  </si>
  <si>
    <t>98</t>
  </si>
  <si>
    <t>RTZL017M</t>
  </si>
  <si>
    <t>Montáž TBUS závěs do oblouku 10-13° na lano</t>
  </si>
  <si>
    <t>2133564198</t>
  </si>
  <si>
    <t>99</t>
  </si>
  <si>
    <t>RTZL017</t>
  </si>
  <si>
    <t>TBUS závěs do oblouku 10-13° na lano</t>
  </si>
  <si>
    <t>1779385863</t>
  </si>
  <si>
    <t>100</t>
  </si>
  <si>
    <t>RTZL018M</t>
  </si>
  <si>
    <t>Montáž TBUS závěs do oblouku 13-30° na lano</t>
  </si>
  <si>
    <t>-490335225</t>
  </si>
  <si>
    <t>101</t>
  </si>
  <si>
    <t>RTZL018</t>
  </si>
  <si>
    <t>TBUS závěs do oblouku 13-30° na lano</t>
  </si>
  <si>
    <t>217836117</t>
  </si>
  <si>
    <t>116</t>
  </si>
  <si>
    <t>RTZL001M</t>
  </si>
  <si>
    <t>Montáž Komplet závěsu DELTA na lano 25-50 mm2</t>
  </si>
  <si>
    <t>1457107324</t>
  </si>
  <si>
    <t>117</t>
  </si>
  <si>
    <t>RTZL001</t>
  </si>
  <si>
    <t>Komplet závěsu DELTA na lano 25-50 mm2</t>
  </si>
  <si>
    <t>-552955153</t>
  </si>
  <si>
    <t>70</t>
  </si>
  <si>
    <t>RDNO009M</t>
  </si>
  <si>
    <t>Montáž Odpojovač U dvojitý s ručním pohonem (Bz) na kulatý stožár, upevnění třmeny</t>
  </si>
  <si>
    <t>-414358584</t>
  </si>
  <si>
    <t>71</t>
  </si>
  <si>
    <t>RDNO009</t>
  </si>
  <si>
    <t>Odpojovač U dvojitý s ručním pohonem (Bz) na kulatý stožár, upevnění třmeny</t>
  </si>
  <si>
    <t>-462852677</t>
  </si>
  <si>
    <t>60</t>
  </si>
  <si>
    <t>RDNB005M</t>
  </si>
  <si>
    <t>Montáž Bleskojistka pro T-BUS včetně uzemnění se svodičem PSP</t>
  </si>
  <si>
    <t>1931258359</t>
  </si>
  <si>
    <t>61</t>
  </si>
  <si>
    <t>RDNB005</t>
  </si>
  <si>
    <t>Bleskojistka pro T-BUS včetně uzemnění se svodičem PSP</t>
  </si>
  <si>
    <t>2044537103</t>
  </si>
  <si>
    <t>108</t>
  </si>
  <si>
    <t>RPL001M</t>
  </si>
  <si>
    <t>Montáž Nosná síť TBUS diodových děličů</t>
  </si>
  <si>
    <t>-490461141</t>
  </si>
  <si>
    <t>109</t>
  </si>
  <si>
    <t>RPL001</t>
  </si>
  <si>
    <t>Nosná síť TBUS diodových děličů</t>
  </si>
  <si>
    <t>727166537</t>
  </si>
  <si>
    <t>118</t>
  </si>
  <si>
    <t>RDNU012M</t>
  </si>
  <si>
    <t>Montáž TBUS diodový dělič na lano 25mm zavěšený na Minoroku</t>
  </si>
  <si>
    <t>30850778</t>
  </si>
  <si>
    <t>119</t>
  </si>
  <si>
    <t>RDNU012</t>
  </si>
  <si>
    <t>TBUS diodový dělič na lano 25mm zavěšený na Minoroku</t>
  </si>
  <si>
    <t>-1269399627</t>
  </si>
  <si>
    <t>72</t>
  </si>
  <si>
    <t>RDNU003M</t>
  </si>
  <si>
    <t>Montáž TBUS dělič na výložník 55 mm - komplet 1 pár</t>
  </si>
  <si>
    <t>-581900635</t>
  </si>
  <si>
    <t>73</t>
  </si>
  <si>
    <t>RDNU003</t>
  </si>
  <si>
    <t>TBUS dělič na výložník 55 mm - komplet 1 pár</t>
  </si>
  <si>
    <t>1811979033</t>
  </si>
  <si>
    <t>62</t>
  </si>
  <si>
    <t>RDNK005M</t>
  </si>
  <si>
    <t>Montáž TBUS Kabelové propojení trolej-odpojovač</t>
  </si>
  <si>
    <t>2033313177</t>
  </si>
  <si>
    <t>63</t>
  </si>
  <si>
    <t>RDNK005</t>
  </si>
  <si>
    <t>TBUS Kabelové propojení trolej-odpojovač</t>
  </si>
  <si>
    <t>-1668544625</t>
  </si>
  <si>
    <t>RDNK011M</t>
  </si>
  <si>
    <t>Montáž TBUS-Ekvipotenciální kabelové propojení TBS stop</t>
  </si>
  <si>
    <t>-626211352</t>
  </si>
  <si>
    <t>65</t>
  </si>
  <si>
    <t>RDNK011</t>
  </si>
  <si>
    <t>TBUS-Ekvipotenciální kabelové propojení TBS stop</t>
  </si>
  <si>
    <t>76306687</t>
  </si>
  <si>
    <t>82</t>
  </si>
  <si>
    <t>RLKD006M</t>
  </si>
  <si>
    <t>Montáž Kabel NSGAFOU 1x120mm2 1,8/3kV</t>
  </si>
  <si>
    <t>643367971</t>
  </si>
  <si>
    <t>194*1,1 'Přepočtené koeficientem množství</t>
  </si>
  <si>
    <t>83</t>
  </si>
  <si>
    <t>RLKD006</t>
  </si>
  <si>
    <t>Kabel NSGAFOU 1x120mm2 1,8/3kV</t>
  </si>
  <si>
    <t>1327977832</t>
  </si>
  <si>
    <t>194</t>
  </si>
  <si>
    <t>104</t>
  </si>
  <si>
    <t>RVKM006M</t>
  </si>
  <si>
    <t>Montáž Mechanická TBUS výhybka, pravá 20° (2,5°/17,5°), izol.do roviny</t>
  </si>
  <si>
    <t>1856336617</t>
  </si>
  <si>
    <t>Poznámka k položce:_x000D_
TBSM20-P</t>
  </si>
  <si>
    <t>105</t>
  </si>
  <si>
    <t>RVKM006</t>
  </si>
  <si>
    <t>Mechanická TBUS výhybka, pravá 20° (2,5°/17,5°), izol.do roviny</t>
  </si>
  <si>
    <t>-1830954022</t>
  </si>
  <si>
    <t>102</t>
  </si>
  <si>
    <t>RVKEVL012M</t>
  </si>
  <si>
    <t xml:space="preserve">Montáž El. TBUS výhybka, VETRA Light, Symetrical 20° (10°/10°), izol. do leva, ovládání mezi tělesy </t>
  </si>
  <si>
    <t>862592542</t>
  </si>
  <si>
    <t>103</t>
  </si>
  <si>
    <t>RVKEVL012</t>
  </si>
  <si>
    <t xml:space="preserve">El. TBUS výhybka, VETRA Light, Symetrical 20° (10°/10°), izol. do leva, ovládání mezi tělesy </t>
  </si>
  <si>
    <t>442842269</t>
  </si>
  <si>
    <t>197</t>
  </si>
  <si>
    <t>RVKER017M</t>
  </si>
  <si>
    <t>Montáž Ovládací rozvaděč TBUS elektrické výhybky</t>
  </si>
  <si>
    <t>1214554989</t>
  </si>
  <si>
    <t>198</t>
  </si>
  <si>
    <t>RVKER017</t>
  </si>
  <si>
    <t>Ovládací rozvaděč TBUS elektrické výhybky</t>
  </si>
  <si>
    <t>-771124101</t>
  </si>
  <si>
    <t>106</t>
  </si>
  <si>
    <t>RVKM008M</t>
  </si>
  <si>
    <t>Montáž Mechanická TBUS výhybka, symetrická 20° (10°/10°), izol. varianta A</t>
  </si>
  <si>
    <t>-1971468822</t>
  </si>
  <si>
    <t>107</t>
  </si>
  <si>
    <t>RVKM008</t>
  </si>
  <si>
    <t>Mechanická TBUS výhybka, symetrická 20° (10°/10°), izol. varianta A</t>
  </si>
  <si>
    <t>1961091370</t>
  </si>
  <si>
    <t>RKNPev023M</t>
  </si>
  <si>
    <t>Montáž Pevné kotvení pro trolejový drát</t>
  </si>
  <si>
    <t>-1251296077</t>
  </si>
  <si>
    <t>Poznámka k položce:_x000D_
Práce a materiál je pro kotvení trolejbusových výhybek</t>
  </si>
  <si>
    <t>129</t>
  </si>
  <si>
    <t>RKNPev023</t>
  </si>
  <si>
    <t>Pevné kotvení pro trolejový drát</t>
  </si>
  <si>
    <t>-2090893031</t>
  </si>
  <si>
    <t>74</t>
  </si>
  <si>
    <t>RKNPev006M</t>
  </si>
  <si>
    <t>Montáž Dvojité pevné kotvení 2x TD 100 mm2</t>
  </si>
  <si>
    <t>494493189</t>
  </si>
  <si>
    <t>75</t>
  </si>
  <si>
    <t>RKNPev006</t>
  </si>
  <si>
    <t>Dvojité pevné kotvení 2x TD 100 mm2</t>
  </si>
  <si>
    <t>2045376182</t>
  </si>
  <si>
    <t>7 "provizorní stav"</t>
  </si>
  <si>
    <t>124</t>
  </si>
  <si>
    <t>RPL008M</t>
  </si>
  <si>
    <t>Montáž Ukončení lana N25 s izolátorem a nap. šroubem</t>
  </si>
  <si>
    <t>-447258102</t>
  </si>
  <si>
    <t>125</t>
  </si>
  <si>
    <t>RPL008</t>
  </si>
  <si>
    <t>Ukončení lana N25 s izolátorem a nap. šroubem</t>
  </si>
  <si>
    <t>916965393</t>
  </si>
  <si>
    <t>9 "provizorní stav"</t>
  </si>
  <si>
    <t>6 "definitivní stav"</t>
  </si>
  <si>
    <t>110</t>
  </si>
  <si>
    <t>RPL009M</t>
  </si>
  <si>
    <t>Montaž Ukončení lana N35 s izolátorem a nap. šroubem</t>
  </si>
  <si>
    <t>-1860347891</t>
  </si>
  <si>
    <t>111</t>
  </si>
  <si>
    <t>RPL009</t>
  </si>
  <si>
    <t>Ukončení lana N35 s izolátorem a nap. šroubem</t>
  </si>
  <si>
    <t>-176816369</t>
  </si>
  <si>
    <t>126</t>
  </si>
  <si>
    <t>RPL011M</t>
  </si>
  <si>
    <t>Montáž Rozebiratelné ukončení lana N 25 s izolátorem</t>
  </si>
  <si>
    <t>-2089130165</t>
  </si>
  <si>
    <t>127</t>
  </si>
  <si>
    <t>RPL011</t>
  </si>
  <si>
    <t>Rozebiratelné ukončení lana N 25 s izolátorem</t>
  </si>
  <si>
    <t>-1326936138</t>
  </si>
  <si>
    <t>8 "provizorní stav"</t>
  </si>
  <si>
    <t>112</t>
  </si>
  <si>
    <t>RPL012M</t>
  </si>
  <si>
    <t>Montáž Rozebiratelné ukončení lana N 35 s izolátorem</t>
  </si>
  <si>
    <t>365329894</t>
  </si>
  <si>
    <t>113</t>
  </si>
  <si>
    <t>RPL012</t>
  </si>
  <si>
    <t>Rozebiratelné ukončení lana N 35 s izolátorem</t>
  </si>
  <si>
    <t>-1414475002</t>
  </si>
  <si>
    <t>130</t>
  </si>
  <si>
    <t>RPL033M</t>
  </si>
  <si>
    <t>Montáž Nerozebiratelné trojsměrné spojení lan 25 mm2 kroužkem</t>
  </si>
  <si>
    <t>-1888428417</t>
  </si>
  <si>
    <t>131</t>
  </si>
  <si>
    <t>RPL033</t>
  </si>
  <si>
    <t>Nerozebiratelné trojsměrné spojení lan 25 mm2 kroužkem</t>
  </si>
  <si>
    <t>-1517060400</t>
  </si>
  <si>
    <t>114</t>
  </si>
  <si>
    <t>RPL034M</t>
  </si>
  <si>
    <t>Montáž Nerozebiratelné trojsměrné spojení lan 35 mm2 kroužkem</t>
  </si>
  <si>
    <t>-1616580952</t>
  </si>
  <si>
    <t>115</t>
  </si>
  <si>
    <t>RPL034</t>
  </si>
  <si>
    <t>Nerozebiratelné trojsměrné spojení lan 35 mm2 kroužkem</t>
  </si>
  <si>
    <t>610593867</t>
  </si>
  <si>
    <t>66</t>
  </si>
  <si>
    <t>RDNK041M</t>
  </si>
  <si>
    <t xml:space="preserve">Montáž Kabelové propojení trolejí v křížení, kabel 120mm2 </t>
  </si>
  <si>
    <t>-766798656</t>
  </si>
  <si>
    <t>67</t>
  </si>
  <si>
    <t>RDNK041</t>
  </si>
  <si>
    <t>Kabelové propojení trolejí v křížení, kabel 120mm2</t>
  </si>
  <si>
    <t>-443136547</t>
  </si>
  <si>
    <t>68</t>
  </si>
  <si>
    <t>ROL125M</t>
  </si>
  <si>
    <t xml:space="preserve">Montáž Spojka troleje TM_TB </t>
  </si>
  <si>
    <t>-773311224</t>
  </si>
  <si>
    <t>69</t>
  </si>
  <si>
    <t>ROL125</t>
  </si>
  <si>
    <t xml:space="preserve">Spojka troleje TM_TB </t>
  </si>
  <si>
    <t>1363449582</t>
  </si>
  <si>
    <t>78</t>
  </si>
  <si>
    <t>RLKD001M</t>
  </si>
  <si>
    <t>Montáž Drát trolejový Cu Ri 100mm2</t>
  </si>
  <si>
    <t>1083201640</t>
  </si>
  <si>
    <t>855*1,1 'Přepočtené koeficientem množství</t>
  </si>
  <si>
    <t>79</t>
  </si>
  <si>
    <t>RLKD001</t>
  </si>
  <si>
    <t>Drát trolejový Cu Ri 100mm2</t>
  </si>
  <si>
    <t>-484557465</t>
  </si>
  <si>
    <t>855</t>
  </si>
  <si>
    <t>132</t>
  </si>
  <si>
    <t>RVP004M</t>
  </si>
  <si>
    <t>Ostatní instalační materiál</t>
  </si>
  <si>
    <t>%</t>
  </si>
  <si>
    <t>551614551</t>
  </si>
  <si>
    <t>46-M2</t>
  </si>
  <si>
    <t xml:space="preserve">Zemní práce – výkopy pro trakční stožary </t>
  </si>
  <si>
    <t>133</t>
  </si>
  <si>
    <t>460010025</t>
  </si>
  <si>
    <t>Vytyčení trasy  inženýrských sítí v zastavěném prostoru</t>
  </si>
  <si>
    <t>km</t>
  </si>
  <si>
    <t>CS ÚRS 2019 02</t>
  </si>
  <si>
    <t>794887386</t>
  </si>
  <si>
    <t>195</t>
  </si>
  <si>
    <t>119003211</t>
  </si>
  <si>
    <t>Pomocné konstrukce při zabezpečení výkopu svislé ocelové mobilní oplocení, výšky do 1,5 m panely s reflexními signalizačními pruhy zřízení</t>
  </si>
  <si>
    <t>-2089305014</t>
  </si>
  <si>
    <t>https://podminky.urs.cz/item/CS_URS_2024_01/119003211</t>
  </si>
  <si>
    <t>4*4*17 "oplocení výkopů pro betonové základy"</t>
  </si>
  <si>
    <t>196</t>
  </si>
  <si>
    <t>119003212</t>
  </si>
  <si>
    <t>Pomocné konstrukce při zabezpečení výkopu svislé ocelové mobilní oplocení, výšky do 1,5 m panely s reflexními signalizačními pruhy odstranění</t>
  </si>
  <si>
    <t>400344661</t>
  </si>
  <si>
    <t>https://podminky.urs.cz/item/CS_URS_2024_01/119003212</t>
  </si>
  <si>
    <t>138</t>
  </si>
  <si>
    <t>460242211</t>
  </si>
  <si>
    <t>Provizorní zajištění inženýrských sítí ve výkopech kabelů při křížení</t>
  </si>
  <si>
    <t>-1209405497</t>
  </si>
  <si>
    <t>https://podminky.urs.cz/item/CS_URS_2024_01/460242211</t>
  </si>
  <si>
    <t>139</t>
  </si>
  <si>
    <t>460141124</t>
  </si>
  <si>
    <t>Hloubení jam strojně včetně urovnáním dna s přemístěním výkopku do vzdálenosti 3 m od okraje jámy nebo s naložením na dopravní prostředek v omezeném prostoru v hornině třídy těžitelnosti II skupiny 5</t>
  </si>
  <si>
    <t>m3</t>
  </si>
  <si>
    <t>1780464674</t>
  </si>
  <si>
    <t>https://podminky.urs.cz/item/CS_URS_2024_02/460141124</t>
  </si>
  <si>
    <t>37,4</t>
  </si>
  <si>
    <t>1*1*1*4 "betonový základ pro provizorní stožár netrakčních zařízení"</t>
  </si>
  <si>
    <t>140</t>
  </si>
  <si>
    <t>460091113</t>
  </si>
  <si>
    <t>Odkop zeminy ručně s přemístěním výkopku do vzdálenosti 3 m od okraje jámy nebo s naložením na dopravní prostředek v hornině třídy těžitelnosti II skupiny 4</t>
  </si>
  <si>
    <t>-1156516288</t>
  </si>
  <si>
    <t>https://podminky.urs.cz/item/CS_URS_2024_02/460091113</t>
  </si>
  <si>
    <t>204*0,2</t>
  </si>
  <si>
    <t>141</t>
  </si>
  <si>
    <t>171211101</t>
  </si>
  <si>
    <t>Uložení sypanin do násypů ručně s rozprostřením sypaniny ve vrstvách a s hrubým urovnáním nezhutněných jakékoliv třídy těžitelnosti</t>
  </si>
  <si>
    <t>-1047561388</t>
  </si>
  <si>
    <t>https://podminky.urs.cz/item/CS_URS_2023_01/171211101</t>
  </si>
  <si>
    <t>41,4+40,8</t>
  </si>
  <si>
    <t>142</t>
  </si>
  <si>
    <t>460391125</t>
  </si>
  <si>
    <t>Zásyp jam ručně s uložením výkopku ve vrstvách a úpravou povrchu s přemístění sypaniny ze vzdálenosti do 10 m se zhutněním z horniny třídy těžitelnosti II skupiny 5</t>
  </si>
  <si>
    <t>-1158385688</t>
  </si>
  <si>
    <t>https://podminky.urs.cz/item/CS_URS_2023_02/460391125</t>
  </si>
  <si>
    <t>7,3</t>
  </si>
  <si>
    <t>40,8</t>
  </si>
  <si>
    <t>143</t>
  </si>
  <si>
    <t>460371113</t>
  </si>
  <si>
    <t>Naložení výkopku ručně z hornin třídy těžitelnosti II skupiny 4 až 5</t>
  </si>
  <si>
    <t>1653839510</t>
  </si>
  <si>
    <t>https://podminky.urs.cz/item/CS_URS_2023_01/460371113</t>
  </si>
  <si>
    <t>82,2-52,1</t>
  </si>
  <si>
    <t>144</t>
  </si>
  <si>
    <t>460641125</t>
  </si>
  <si>
    <t>Základové konstrukce základ bez bednění do rostlé zeminy z monolitického železobetonu bez výztuže bez zvláštních nároků na prostředí tř. C 25/30</t>
  </si>
  <si>
    <t>1331399401</t>
  </si>
  <si>
    <t>https://podminky.urs.cz/item/CS_URS_2023_01/460641125</t>
  </si>
  <si>
    <t xml:space="preserve">Poznámka k položce:_x000D_
včetně betonu </t>
  </si>
  <si>
    <t>106,7</t>
  </si>
  <si>
    <t>145</t>
  </si>
  <si>
    <t>RVP1212.2</t>
  </si>
  <si>
    <t>Trubka ocelová bezešvá DN530, h=3</t>
  </si>
  <si>
    <t>-889073853</t>
  </si>
  <si>
    <t>3*5</t>
  </si>
  <si>
    <t>146</t>
  </si>
  <si>
    <t>460641212</t>
  </si>
  <si>
    <t>Základové konstrukce výztuž z betonářské oceli 10 505</t>
  </si>
  <si>
    <t>704885947</t>
  </si>
  <si>
    <t>https://podminky.urs.cz/item/CS_URS_2023_01/460641212</t>
  </si>
  <si>
    <t>((0,5*4)+(4,4*2))*0,888/1000*16"armatura</t>
  </si>
  <si>
    <t>147</t>
  </si>
  <si>
    <t>13021054</t>
  </si>
  <si>
    <t>tyč ocelová ohýbaná kruhová žebírková jakost B500B (10 505) výztuž do betonu D 10-16mm</t>
  </si>
  <si>
    <t>745693599</t>
  </si>
  <si>
    <t>Poznámka k položce:_x000D_
Hmotnost: 0,62 kg/m</t>
  </si>
  <si>
    <t>193</t>
  </si>
  <si>
    <t>468051121</t>
  </si>
  <si>
    <t>Bourání základu betonového</t>
  </si>
  <si>
    <t>1210080817</t>
  </si>
  <si>
    <t>https://podminky.urs.cz/item/CS_URS_2024_01/468051121</t>
  </si>
  <si>
    <t>76,54</t>
  </si>
  <si>
    <t>149</t>
  </si>
  <si>
    <t>469972111</t>
  </si>
  <si>
    <t>Odvoz suti a vybouraných hmot odvoz suti a vybouraných hmot do 1 km</t>
  </si>
  <si>
    <t>-937241565</t>
  </si>
  <si>
    <t>https://podminky.urs.cz/item/CS_URS_2023_01/469972111</t>
  </si>
  <si>
    <t>80,54*2,2</t>
  </si>
  <si>
    <t>150</t>
  </si>
  <si>
    <t>469972121</t>
  </si>
  <si>
    <t>Odvoz suti a vybouraných hmot odvoz suti a vybouraných hmot Příplatek k ceně za každý další i započatý 1 km</t>
  </si>
  <si>
    <t>1443446032</t>
  </si>
  <si>
    <t>https://podminky.urs.cz/item/CS_URS_2023_01/469972121</t>
  </si>
  <si>
    <t>177,188*10 'Přepočtené koeficientem množství</t>
  </si>
  <si>
    <t>200</t>
  </si>
  <si>
    <t>460341113</t>
  </si>
  <si>
    <t>Vodorovné přemístění (odvoz) horniny dopravními prostředky včetně složení, bez naložení a rozprostření jakékoliv třídy, na vzdálenost přes 500 do 1000 m</t>
  </si>
  <si>
    <t>-350757438</t>
  </si>
  <si>
    <t>https://podminky.urs.cz/item/CS_URS_2024_02/460341113</t>
  </si>
  <si>
    <t>30,1</t>
  </si>
  <si>
    <t>201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</si>
  <si>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</si>
  <si>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</si>
  <si>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-1824992814</t>
  </si>
  <si>
    <t>https://podminky.urs.cz/item/CS_URS_2024_02/460341121</t>
  </si>
  <si>
    <t>30,1*10 'Přepočtené koeficientem množství</t>
  </si>
  <si>
    <t>469973111</t>
  </si>
  <si>
    <t>Poplatek za uložení stavebního odpadu (skládkovné) na skládce z prostého betonu zatříděného do Katalogu odpadů pod kódem 17 01 01</t>
  </si>
  <si>
    <t>-1316938322</t>
  </si>
  <si>
    <t>https://podminky.urs.cz/item/CS_URS_2024_02/469973111</t>
  </si>
  <si>
    <t>199</t>
  </si>
  <si>
    <t>171201221</t>
  </si>
  <si>
    <t>Poplatek za uložení stavebního odpadu na skládce (skládkovné) zeminy a kamení zatříděného do Katalogu odpadů pod kódem 17 05 04</t>
  </si>
  <si>
    <t>-276002876</t>
  </si>
  <si>
    <t>https://podminky.urs.cz/item/CS_URS_2024_02/171201221</t>
  </si>
  <si>
    <t>30,1*1,7</t>
  </si>
  <si>
    <t>152</t>
  </si>
  <si>
    <t>469981111</t>
  </si>
  <si>
    <t>Přesun hmot pro pomocné stavební práce při elektromontážích dopravní vzdálenost do 1 000 m</t>
  </si>
  <si>
    <t>268198448</t>
  </si>
  <si>
    <t>https://podminky.urs.cz/item/CS_URS_2023_01/469981111</t>
  </si>
  <si>
    <t>110,7*2,4+0,178+9,3+3,077*2,4</t>
  </si>
  <si>
    <t>153</t>
  </si>
  <si>
    <t>469981211</t>
  </si>
  <si>
    <t>Přesun hmot pro pomocné stavební práce při elektromontážích Příplatek k ceně za zvětšený přesun přes vymezenou největší dopravní vzdálenost za každých dalších i započatých 1000 m</t>
  </si>
  <si>
    <t>-888624342</t>
  </si>
  <si>
    <t>https://podminky.urs.cz/item/CS_URS_2024_02/469981211</t>
  </si>
  <si>
    <t>282,5428*19 'Přepočtené koeficientem množství</t>
  </si>
  <si>
    <t>154</t>
  </si>
  <si>
    <t>RVP005</t>
  </si>
  <si>
    <t>Zásyp z kameniva hrubého, frakce 16 - 32 mm</t>
  </si>
  <si>
    <t>1280103044</t>
  </si>
  <si>
    <t>(PI*0,2*(0,25*0,25-0,1*0,1))*3</t>
  </si>
  <si>
    <t>155</t>
  </si>
  <si>
    <t>58333688</t>
  </si>
  <si>
    <t>kamenivo těžené hrubé frakce 32/63</t>
  </si>
  <si>
    <t>264974790</t>
  </si>
  <si>
    <t>0,099*1,8</t>
  </si>
  <si>
    <t>156</t>
  </si>
  <si>
    <t>RVP006</t>
  </si>
  <si>
    <t>Zásyp z pisku s prolitou vodou</t>
  </si>
  <si>
    <t>1853945792</t>
  </si>
  <si>
    <t>(PI*0,25*0,25*2,3)*3</t>
  </si>
  <si>
    <t>3,14*1,3*(0,29*0,29-0,15*0,15)*13"PI*h*(r1*r1-r2*r2)*n</t>
  </si>
  <si>
    <t>157</t>
  </si>
  <si>
    <t>58331280</t>
  </si>
  <si>
    <t>kamenivo těžené drobné frakce 0/1</t>
  </si>
  <si>
    <t>-712742657</t>
  </si>
  <si>
    <t>4,624*2</t>
  </si>
  <si>
    <t>158</t>
  </si>
  <si>
    <t>RVP008M</t>
  </si>
  <si>
    <t>Zhotovení betonového límce stožáru</t>
  </si>
  <si>
    <t>1410028767</t>
  </si>
  <si>
    <t>3,14*0,35*0,35*0,5*16</t>
  </si>
  <si>
    <t>159</t>
  </si>
  <si>
    <t>RVP00.2</t>
  </si>
  <si>
    <t>beton C 30/37 XF4 kamenivo frakce 0/8</t>
  </si>
  <si>
    <t>-272585645</t>
  </si>
  <si>
    <t>160</t>
  </si>
  <si>
    <t>RVP012M</t>
  </si>
  <si>
    <t>Poplatek za analýzu odpadů podle vyhl. 273/2021 Sb</t>
  </si>
  <si>
    <t>-1311276896</t>
  </si>
  <si>
    <t>161</t>
  </si>
  <si>
    <t>213311151</t>
  </si>
  <si>
    <t>Polštáře zhutněné pod základy ze štěrkodrti netříděné</t>
  </si>
  <si>
    <t>856649650</t>
  </si>
  <si>
    <t>https://podminky.urs.cz/item/CS_URS_2024_01/213311151</t>
  </si>
  <si>
    <t>Poznámka k položce:_x000D_
štěrková výplň hranolových a pilotových základů</t>
  </si>
  <si>
    <t>(PI*(0,48*0,48-0,3*0,3)*1)*4 "betonové hranolové základy</t>
  </si>
  <si>
    <t>162</t>
  </si>
  <si>
    <t>69311202</t>
  </si>
  <si>
    <t>geotextilie netkaná separační, ochranná, filtrační, drenážní PES(70%)+PP(30%) 500g/m2</t>
  </si>
  <si>
    <t>143541373</t>
  </si>
  <si>
    <t>Poznámka k položce:_x000D_
provizorní stožáry</t>
  </si>
  <si>
    <t>2,5*2,5*4</t>
  </si>
  <si>
    <t>163</t>
  </si>
  <si>
    <t>113311171</t>
  </si>
  <si>
    <t>Odstranění geosyntetik s uložením na vzdálenost do 20 m nebo naložením na dopravní prostředek geotextilie</t>
  </si>
  <si>
    <t>539438792</t>
  </si>
  <si>
    <t>https://podminky.urs.cz/item/CS_URS_2024_02/113311171</t>
  </si>
  <si>
    <t>46-M1</t>
  </si>
  <si>
    <t>Zemní práce – povrchy</t>
  </si>
  <si>
    <t>164</t>
  </si>
  <si>
    <t>460030011</t>
  </si>
  <si>
    <t>Přípravné terénní práce sejmutí drnu včetně nařezání a uložení na hromady na vzdálenost do 50 m nebo naložení na dopravní prostředek jakékoliv tloušťky</t>
  </si>
  <si>
    <t>171320937</t>
  </si>
  <si>
    <t>https://podminky.urs.cz/item/CS_URS_2023_01/460030011</t>
  </si>
  <si>
    <t>204</t>
  </si>
  <si>
    <t>165</t>
  </si>
  <si>
    <t>460581121</t>
  </si>
  <si>
    <t>Úprava terénu zatravnění, včetně dodání osiva a zalití vodou na rovině</t>
  </si>
  <si>
    <t>1518495642</t>
  </si>
  <si>
    <t>https://podminky.urs.cz/item/CS_URS_2023_01/460581121</t>
  </si>
  <si>
    <t>204*1,15 'Přepočtené koeficientem množství</t>
  </si>
  <si>
    <t>166</t>
  </si>
  <si>
    <t>468021131</t>
  </si>
  <si>
    <t>Vytrhání dlažby včetně ručního rozebrání, vytřídění, odhozu na hromady nebo naložení na dopravní prostředek a očistění kostek nebo dlaždic z pískového podkladu z kostek mozaikových, spáry zalité</t>
  </si>
  <si>
    <t>CS ÚRS 2021 01</t>
  </si>
  <si>
    <t>224579570</t>
  </si>
  <si>
    <t>https://podminky.urs.cz/item/CS_URS_2021_01/468021131</t>
  </si>
  <si>
    <t>167</t>
  </si>
  <si>
    <t>468011123</t>
  </si>
  <si>
    <t>Odstranění podkladů nebo krytů komunikací včetně rozpojení na kusy a zarovnání styčné spáry z kameniva drceného, tloušťky přes 20 do 30 cm</t>
  </si>
  <si>
    <t>184312847</t>
  </si>
  <si>
    <t>https://podminky.urs.cz/item/CS_URS_2023_01/468011123</t>
  </si>
  <si>
    <t>16,7 "žívíce</t>
  </si>
  <si>
    <t>9 "dlažba</t>
  </si>
  <si>
    <t>30,4 "asfalt</t>
  </si>
  <si>
    <t>168</t>
  </si>
  <si>
    <t>460871135</t>
  </si>
  <si>
    <t>Podklad vozovek a chodníků včetně rozprostření a úpravy ze štěrkopísku, včetně zhutnění, tloušťky přes 20 do 25 cm</t>
  </si>
  <si>
    <t>-1817903701</t>
  </si>
  <si>
    <t>https://podminky.urs.cz/item/CS_URS_2023_01/460871135</t>
  </si>
  <si>
    <t>169</t>
  </si>
  <si>
    <t>460881612</t>
  </si>
  <si>
    <t>Kryt vozovek a chodníků kladení dlažby (materiál ve specifikaci) včetně spárování, do lože z kameniva těženého z dlaždic betonových tvarovaných nebo zámkových</t>
  </si>
  <si>
    <t>-1538969185</t>
  </si>
  <si>
    <t>https://podminky.urs.cz/item/CS_URS_2023_01/460881612</t>
  </si>
  <si>
    <t>9+2,25</t>
  </si>
  <si>
    <t>170</t>
  </si>
  <si>
    <t>59246115</t>
  </si>
  <si>
    <t>dlažba betonová chodníková 300x300mm tl 32mm přírodní</t>
  </si>
  <si>
    <t>-2128665212</t>
  </si>
  <si>
    <t>9*0,25</t>
  </si>
  <si>
    <t>171</t>
  </si>
  <si>
    <t>468031211</t>
  </si>
  <si>
    <t>Vytrhání obrub s odkopáním horniny a lože, s odhozením nebo naložením na dopravní prostředek stojatých chodníkových</t>
  </si>
  <si>
    <t>CS ÚRS 2022 01</t>
  </si>
  <si>
    <t>-1758021457</t>
  </si>
  <si>
    <t>https://podminky.urs.cz/item/CS_URS_2022_01/468031211</t>
  </si>
  <si>
    <t>172</t>
  </si>
  <si>
    <t>460912211</t>
  </si>
  <si>
    <t>Očištění vybouraných prvků z vozovek a chodníků obrubníků od spojovacího materiálu z jakéhokoliv lože, s odklizením a uložením na vzdálenost 10 m chodníkových</t>
  </si>
  <si>
    <t>2015025962</t>
  </si>
  <si>
    <t>https://podminky.urs.cz/item/CS_URS_2023_01/460912211</t>
  </si>
  <si>
    <t>173</t>
  </si>
  <si>
    <t>460892121</t>
  </si>
  <si>
    <t>Osazení obrubníku se zřízením lože, s vyplněním a zatřením spár betonového chodníkového ležatého, do lože z betonu prostého</t>
  </si>
  <si>
    <t>896208715</t>
  </si>
  <si>
    <t>https://podminky.urs.cz/item/CS_URS_2023_01/460892121</t>
  </si>
  <si>
    <t>174</t>
  </si>
  <si>
    <t>468041123</t>
  </si>
  <si>
    <t>Řezání spár v podkladu nebo krytu živičném, tloušťky přes 10 do 15 cm</t>
  </si>
  <si>
    <t>2030547381</t>
  </si>
  <si>
    <t>https://podminky.urs.cz/item/CS_URS_2023_02/468041123</t>
  </si>
  <si>
    <t>40,5+96</t>
  </si>
  <si>
    <t>175</t>
  </si>
  <si>
    <t>460881313</t>
  </si>
  <si>
    <t>Kryt vozovek a chodníků z litého asfaltu včetně rozprostření, tloušťky přes 3 do 5 cm</t>
  </si>
  <si>
    <t>1594691839</t>
  </si>
  <si>
    <t>https://podminky.urs.cz/item/CS_URS_2023_02/460881313</t>
  </si>
  <si>
    <t>30,4+16,7</t>
  </si>
  <si>
    <t>176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</si>
  <si>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</si>
  <si>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</si>
  <si>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-1963696074</t>
  </si>
  <si>
    <t>https://podminky.urs.cz/item/CS_URS_2024_02/966008211</t>
  </si>
  <si>
    <t>177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</si>
  <si>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</si>
  <si>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</si>
  <si>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517209383</t>
  </si>
  <si>
    <t>https://podminky.urs.cz/item/CS_URS_2024_02/935111111</t>
  </si>
  <si>
    <t>178</t>
  </si>
  <si>
    <t>ZPS.TBM11319</t>
  </si>
  <si>
    <t>Příkopová tvárnice TZZ 4a</t>
  </si>
  <si>
    <t>-117922276</t>
  </si>
  <si>
    <t>HZS</t>
  </si>
  <si>
    <t>Hodinové zúčtovací sazby</t>
  </si>
  <si>
    <t>179</t>
  </si>
  <si>
    <t>HZS4212</t>
  </si>
  <si>
    <t>Hodinová zúčtovací sazba revizní technik specialista</t>
  </si>
  <si>
    <t>hod</t>
  </si>
  <si>
    <t>2120579305</t>
  </si>
  <si>
    <t>180</t>
  </si>
  <si>
    <t>HZS4222</t>
  </si>
  <si>
    <t>Hodinová zúčtovací sazba geodet specialista</t>
  </si>
  <si>
    <t>-145786867</t>
  </si>
  <si>
    <t>181</t>
  </si>
  <si>
    <t>HZS4232</t>
  </si>
  <si>
    <t>Hodinové zúčtovací sazby ostatních profesí revizní a kontrolní činnost technik odborný</t>
  </si>
  <si>
    <t>1529388193</t>
  </si>
  <si>
    <t>https://podminky.urs.cz/item/CS_URS_2023_01/HZS4232</t>
  </si>
  <si>
    <t>182</t>
  </si>
  <si>
    <t>RVP007</t>
  </si>
  <si>
    <t>Hodinová zúčtovací sazba technik dopravního podniku - manipulace na síti, zajištění, přepnutí vedení</t>
  </si>
  <si>
    <t>-1715542</t>
  </si>
  <si>
    <t>Vedlejší rozpočtové náklady</t>
  </si>
  <si>
    <t>VRN1</t>
  </si>
  <si>
    <t xml:space="preserve"> Průzkumné, geodetické a projektové práce</t>
  </si>
  <si>
    <t>183</t>
  </si>
  <si>
    <t>012103000</t>
  </si>
  <si>
    <t>Geodetické práce před výstavbou</t>
  </si>
  <si>
    <t>Komplet</t>
  </si>
  <si>
    <t>1024</t>
  </si>
  <si>
    <t>2032341341</t>
  </si>
  <si>
    <t>184</t>
  </si>
  <si>
    <t>012303000</t>
  </si>
  <si>
    <t>Geodetické práce po výstavbě</t>
  </si>
  <si>
    <t>446124982</t>
  </si>
  <si>
    <t>185</t>
  </si>
  <si>
    <t>013254000</t>
  </si>
  <si>
    <t>Dokumentace skutečného provedení stavby</t>
  </si>
  <si>
    <t>komplet</t>
  </si>
  <si>
    <t>2937332</t>
  </si>
  <si>
    <t>186</t>
  </si>
  <si>
    <t>RVP003</t>
  </si>
  <si>
    <t xml:space="preserve">Dokumentace RDS </t>
  </si>
  <si>
    <t>-450608406</t>
  </si>
  <si>
    <t>VRN3</t>
  </si>
  <si>
    <t>187</t>
  </si>
  <si>
    <t>030001000</t>
  </si>
  <si>
    <t>620801575</t>
  </si>
  <si>
    <t>188</t>
  </si>
  <si>
    <t>039002000</t>
  </si>
  <si>
    <t>Zrušení zařízení staveniště</t>
  </si>
  <si>
    <t>2127269196</t>
  </si>
  <si>
    <t>VRN4</t>
  </si>
  <si>
    <t>Inženýrská činnost</t>
  </si>
  <si>
    <t>189</t>
  </si>
  <si>
    <t>041103000</t>
  </si>
  <si>
    <t>Autorský dozor projektanta</t>
  </si>
  <si>
    <t>-1308122418</t>
  </si>
  <si>
    <t>https://podminky.urs.cz/item/CS_URS_2023_01/041103000</t>
  </si>
  <si>
    <t>190</t>
  </si>
  <si>
    <t>043002000</t>
  </si>
  <si>
    <t>Zkoušky a ostatní měření</t>
  </si>
  <si>
    <t>kpl</t>
  </si>
  <si>
    <t>-1890195403</t>
  </si>
  <si>
    <t>191</t>
  </si>
  <si>
    <t>044002000</t>
  </si>
  <si>
    <t>Ks</t>
  </si>
  <si>
    <t>754848725</t>
  </si>
  <si>
    <t>192</t>
  </si>
  <si>
    <t>R044002000</t>
  </si>
  <si>
    <t>Průkaz způsobilosti UTZ/E</t>
  </si>
  <si>
    <t>1655346089</t>
  </si>
  <si>
    <t>F04 - DIO</t>
  </si>
  <si>
    <t>Ostatní - Ostatní</t>
  </si>
  <si>
    <t>D1 - PRONÁJEM DZ</t>
  </si>
  <si>
    <t>D2 - SLUŽBY</t>
  </si>
  <si>
    <t>Ostatní</t>
  </si>
  <si>
    <t>PRONÁJEM DZ</t>
  </si>
  <si>
    <t>RDIO1</t>
  </si>
  <si>
    <t>Značka základní velikost a zvětšená (sloupek,značka,objímky)</t>
  </si>
  <si>
    <t>719527510</t>
  </si>
  <si>
    <t>RDIO2</t>
  </si>
  <si>
    <t>Dopravní kužel</t>
  </si>
  <si>
    <t>428182417</t>
  </si>
  <si>
    <t>RDIO3</t>
  </si>
  <si>
    <t>Podstavec pro dop. značky (velký, malý)</t>
  </si>
  <si>
    <t>906586730</t>
  </si>
  <si>
    <t>RDIO4</t>
  </si>
  <si>
    <t>Světlo typ 3 "EKO" - komplet (včetně AKU)</t>
  </si>
  <si>
    <t>1690472334</t>
  </si>
  <si>
    <t>RDIO5</t>
  </si>
  <si>
    <t>Pojízdná uzavírková tabule</t>
  </si>
  <si>
    <t>-1228954327</t>
  </si>
  <si>
    <t>SLUŽBY</t>
  </si>
  <si>
    <t>RDIO6</t>
  </si>
  <si>
    <t>Montáž DZ základní ( 1 ks DZ )</t>
  </si>
  <si>
    <t>1687369421</t>
  </si>
  <si>
    <t>RDIO7</t>
  </si>
  <si>
    <t>Montáž DZ velkoplošná ( 1 ks DZ )</t>
  </si>
  <si>
    <t>-1488666430</t>
  </si>
  <si>
    <t>RDIO8</t>
  </si>
  <si>
    <t>Demontáž DZ základní ( 1 ks DZ )</t>
  </si>
  <si>
    <t>-670077819</t>
  </si>
  <si>
    <t>RDIO9</t>
  </si>
  <si>
    <t>Demontáž DZ velkoplošná ( 1 ks DZ )</t>
  </si>
  <si>
    <t>-850363664</t>
  </si>
  <si>
    <t>RDIO10</t>
  </si>
  <si>
    <t xml:space="preserve">Doprava </t>
  </si>
  <si>
    <t>1973011801</t>
  </si>
  <si>
    <t>POZNAMKA</t>
  </si>
  <si>
    <t>Konečná cena za pronájem DZ vychází z počtu dní pronájmu a množství DZ._x000D_
Množství dopravního značení vychází z odsouhlaseného DIO DI - PČR a požadavků stavby._x000D_
Před vystavením faktury je vždy vzájemně odsouhlasen soupis skutečně provedených dodávek a prací._x000D_
U dlouhodobých pronájmů lze cenu domluvit individuálně.</t>
  </si>
  <si>
    <t>302929728</t>
  </si>
  <si>
    <t>16 "stávající trakční stožáry"</t>
  </si>
  <si>
    <t>4 "netrakční stožáry"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</si>
</sst>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4" fontId="32" fillId="0" borderId="12" xfId="0" applyNumberFormat="1" applyFont="1" applyBorder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4" fontId="22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19003212" TargetMode="External"/><Relationship Id="rId18" Type="http://schemas.openxmlformats.org/officeDocument/2006/relationships/hyperlink" Target="https://podminky.urs.cz/item/CS_URS_2023_02/460391125" TargetMode="External"/><Relationship Id="rId26" Type="http://schemas.openxmlformats.org/officeDocument/2006/relationships/hyperlink" Target="https://podminky.urs.cz/item/CS_URS_2024_02/460341121" TargetMode="External"/><Relationship Id="rId39" Type="http://schemas.openxmlformats.org/officeDocument/2006/relationships/hyperlink" Target="https://podminky.urs.cz/item/CS_URS_2022_01/468031211" TargetMode="External"/><Relationship Id="rId21" Type="http://schemas.openxmlformats.org/officeDocument/2006/relationships/hyperlink" Target="https://podminky.urs.cz/item/CS_URS_2023_01/460641212" TargetMode="External"/><Relationship Id="rId34" Type="http://schemas.openxmlformats.org/officeDocument/2006/relationships/hyperlink" Target="https://podminky.urs.cz/item/CS_URS_2023_01/460581121" TargetMode="External"/><Relationship Id="rId42" Type="http://schemas.openxmlformats.org/officeDocument/2006/relationships/hyperlink" Target="https://podminky.urs.cz/item/CS_URS_2023_02/468041123" TargetMode="External"/><Relationship Id="rId47" Type="http://schemas.openxmlformats.org/officeDocument/2006/relationships/hyperlink" Target="https://podminky.urs.cz/item/CS_URS_2023_01/041103000" TargetMode="External"/><Relationship Id="rId7" Type="http://schemas.openxmlformats.org/officeDocument/2006/relationships/hyperlink" Target="https://podminky.urs.cz/item/CS_URS_2023_01/218204104" TargetMode="External"/><Relationship Id="rId2" Type="http://schemas.openxmlformats.org/officeDocument/2006/relationships/hyperlink" Target="https://podminky.urs.cz/item/CS_URS_2023_02/998231311" TargetMode="External"/><Relationship Id="rId16" Type="http://schemas.openxmlformats.org/officeDocument/2006/relationships/hyperlink" Target="https://podminky.urs.cz/item/CS_URS_2024_02/460091113" TargetMode="External"/><Relationship Id="rId29" Type="http://schemas.openxmlformats.org/officeDocument/2006/relationships/hyperlink" Target="https://podminky.urs.cz/item/CS_URS_2023_01/469981111" TargetMode="External"/><Relationship Id="rId1" Type="http://schemas.openxmlformats.org/officeDocument/2006/relationships/hyperlink" Target="https://podminky.urs.cz/item/CS_URS_2023_02/112151511" TargetMode="External"/><Relationship Id="rId6" Type="http://schemas.openxmlformats.org/officeDocument/2006/relationships/hyperlink" Target="https://podminky.urs.cz/item/CS_URS_2023_02/460791114" TargetMode="External"/><Relationship Id="rId11" Type="http://schemas.openxmlformats.org/officeDocument/2006/relationships/hyperlink" Target="https://podminky.urs.cz/item/CS_URS_2024_02/210812061" TargetMode="External"/><Relationship Id="rId24" Type="http://schemas.openxmlformats.org/officeDocument/2006/relationships/hyperlink" Target="https://podminky.urs.cz/item/CS_URS_2023_01/469972121" TargetMode="External"/><Relationship Id="rId32" Type="http://schemas.openxmlformats.org/officeDocument/2006/relationships/hyperlink" Target="https://podminky.urs.cz/item/CS_URS_2024_02/113311171" TargetMode="External"/><Relationship Id="rId37" Type="http://schemas.openxmlformats.org/officeDocument/2006/relationships/hyperlink" Target="https://podminky.urs.cz/item/CS_URS_2023_01/460871135" TargetMode="External"/><Relationship Id="rId40" Type="http://schemas.openxmlformats.org/officeDocument/2006/relationships/hyperlink" Target="https://podminky.urs.cz/item/CS_URS_2023_01/460912211" TargetMode="External"/><Relationship Id="rId45" Type="http://schemas.openxmlformats.org/officeDocument/2006/relationships/hyperlink" Target="https://podminky.urs.cz/item/CS_URS_2024_02/935111111" TargetMode="External"/><Relationship Id="rId5" Type="http://schemas.openxmlformats.org/officeDocument/2006/relationships/hyperlink" Target="https://podminky.urs.cz/item/CS_URS_2024_01/913121111" TargetMode="External"/><Relationship Id="rId15" Type="http://schemas.openxmlformats.org/officeDocument/2006/relationships/hyperlink" Target="https://podminky.urs.cz/item/CS_URS_2024_02/460141124" TargetMode="External"/><Relationship Id="rId23" Type="http://schemas.openxmlformats.org/officeDocument/2006/relationships/hyperlink" Target="https://podminky.urs.cz/item/CS_URS_2023_01/469972111" TargetMode="External"/><Relationship Id="rId28" Type="http://schemas.openxmlformats.org/officeDocument/2006/relationships/hyperlink" Target="https://podminky.urs.cz/item/CS_URS_2024_02/171201221" TargetMode="External"/><Relationship Id="rId36" Type="http://schemas.openxmlformats.org/officeDocument/2006/relationships/hyperlink" Target="https://podminky.urs.cz/item/CS_URS_2023_01/468011123" TargetMode="External"/><Relationship Id="rId10" Type="http://schemas.openxmlformats.org/officeDocument/2006/relationships/hyperlink" Target="https://podminky.urs.cz/item/CS_URS_2024_02/220830013" TargetMode="External"/><Relationship Id="rId19" Type="http://schemas.openxmlformats.org/officeDocument/2006/relationships/hyperlink" Target="https://podminky.urs.cz/item/CS_URS_2023_01/460371113" TargetMode="External"/><Relationship Id="rId31" Type="http://schemas.openxmlformats.org/officeDocument/2006/relationships/hyperlink" Target="https://podminky.urs.cz/item/CS_URS_2024_01/213311151" TargetMode="External"/><Relationship Id="rId44" Type="http://schemas.openxmlformats.org/officeDocument/2006/relationships/hyperlink" Target="https://podminky.urs.cz/item/CS_URS_2024_02/966008211" TargetMode="External"/><Relationship Id="rId4" Type="http://schemas.openxmlformats.org/officeDocument/2006/relationships/hyperlink" Target="https://podminky.urs.cz/item/CS_URS_2024_01/460031211" TargetMode="External"/><Relationship Id="rId9" Type="http://schemas.openxmlformats.org/officeDocument/2006/relationships/hyperlink" Target="https://podminky.urs.cz/item/CS_URS_2024_02/228830013" TargetMode="External"/><Relationship Id="rId14" Type="http://schemas.openxmlformats.org/officeDocument/2006/relationships/hyperlink" Target="https://podminky.urs.cz/item/CS_URS_2024_01/460242211" TargetMode="External"/><Relationship Id="rId22" Type="http://schemas.openxmlformats.org/officeDocument/2006/relationships/hyperlink" Target="https://podminky.urs.cz/item/CS_URS_2024_01/468051121" TargetMode="External"/><Relationship Id="rId27" Type="http://schemas.openxmlformats.org/officeDocument/2006/relationships/hyperlink" Target="https://podminky.urs.cz/item/CS_URS_2024_02/469973111" TargetMode="External"/><Relationship Id="rId30" Type="http://schemas.openxmlformats.org/officeDocument/2006/relationships/hyperlink" Target="https://podminky.urs.cz/item/CS_URS_2024_02/469981211" TargetMode="External"/><Relationship Id="rId35" Type="http://schemas.openxmlformats.org/officeDocument/2006/relationships/hyperlink" Target="https://podminky.urs.cz/item/CS_URS_2021_01/468021131" TargetMode="External"/><Relationship Id="rId43" Type="http://schemas.openxmlformats.org/officeDocument/2006/relationships/hyperlink" Target="https://podminky.urs.cz/item/CS_URS_2023_02/460881313" TargetMode="External"/><Relationship Id="rId48" Type="http://schemas.openxmlformats.org/officeDocument/2006/relationships/drawing" Target="../drawings/drawing2.xml"/><Relationship Id="rId8" Type="http://schemas.openxmlformats.org/officeDocument/2006/relationships/hyperlink" Target="https://podminky.urs.cz/item/CS_URS_2023_01/210204101" TargetMode="External"/><Relationship Id="rId3" Type="http://schemas.openxmlformats.org/officeDocument/2006/relationships/hyperlink" Target="https://podminky.urs.cz/item/CS_URS_2024_01/460030023" TargetMode="External"/><Relationship Id="rId12" Type="http://schemas.openxmlformats.org/officeDocument/2006/relationships/hyperlink" Target="https://podminky.urs.cz/item/CS_URS_2024_01/119003211" TargetMode="External"/><Relationship Id="rId17" Type="http://schemas.openxmlformats.org/officeDocument/2006/relationships/hyperlink" Target="https://podminky.urs.cz/item/CS_URS_2023_01/171211101" TargetMode="External"/><Relationship Id="rId25" Type="http://schemas.openxmlformats.org/officeDocument/2006/relationships/hyperlink" Target="https://podminky.urs.cz/item/CS_URS_2024_02/460341113" TargetMode="External"/><Relationship Id="rId33" Type="http://schemas.openxmlformats.org/officeDocument/2006/relationships/hyperlink" Target="https://podminky.urs.cz/item/CS_URS_2023_01/460030011" TargetMode="External"/><Relationship Id="rId38" Type="http://schemas.openxmlformats.org/officeDocument/2006/relationships/hyperlink" Target="https://podminky.urs.cz/item/CS_URS_2023_01/460881612" TargetMode="External"/><Relationship Id="rId46" Type="http://schemas.openxmlformats.org/officeDocument/2006/relationships/hyperlink" Target="https://podminky.urs.cz/item/CS_URS_2023_01/HZS4232" TargetMode="External"/><Relationship Id="rId20" Type="http://schemas.openxmlformats.org/officeDocument/2006/relationships/hyperlink" Target="https://podminky.urs.cz/item/CS_URS_2023_01/460641125" TargetMode="External"/><Relationship Id="rId41" Type="http://schemas.openxmlformats.org/officeDocument/2006/relationships/hyperlink" Target="https://podminky.urs.cz/item/CS_URS_2023_01/460892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ht="36.950000000000003" customHeight="1">
      <c r="AR2" s="234" t="s">
        <v>6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F2" s="200"/>
      <c r="BG2" s="200"/>
      <c r="BS2" s="15" t="s">
        <v>7</v>
      </c>
      <c r="BT2" s="15" t="s">
        <v>8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>
      <c r="B4" s="18"/>
      <c r="D4" s="19" t="s">
        <v>10</v>
      </c>
      <c r="AR4" s="18"/>
      <c r="AS4" s="20" t="s">
        <v>11</v>
      </c>
      <c r="BG4" s="21" t="s">
        <v>12</v>
      </c>
      <c r="BS4" s="15" t="s">
        <v>13</v>
      </c>
    </row>
    <row r="5" spans="1:74" ht="12" customHeight="1">
      <c r="B5" s="18"/>
      <c r="D5" s="22" t="s">
        <v>14</v>
      </c>
      <c r="K5" s="199" t="s">
        <v>15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R5" s="18"/>
      <c r="BG5" s="196" t="s">
        <v>16</v>
      </c>
      <c r="BS5" s="15" t="s">
        <v>7</v>
      </c>
    </row>
    <row r="6" spans="1:74" ht="36.950000000000003" customHeight="1">
      <c r="B6" s="18"/>
      <c r="D6" s="24" t="s">
        <v>17</v>
      </c>
      <c r="K6" s="201" t="s">
        <v>18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R6" s="18"/>
      <c r="BG6" s="197"/>
      <c r="BS6" s="15" t="s">
        <v>7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G7" s="197"/>
      <c r="BS7" s="15" t="s">
        <v>7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G8" s="197"/>
      <c r="BS8" s="15" t="s">
        <v>7</v>
      </c>
    </row>
    <row r="9" spans="1:74" ht="14.45" customHeight="1">
      <c r="B9" s="18"/>
      <c r="AR9" s="18"/>
      <c r="BG9" s="197"/>
      <c r="BS9" s="15" t="s">
        <v>7</v>
      </c>
    </row>
    <row r="10" spans="1:74" ht="12" customHeight="1">
      <c r="B10" s="18"/>
      <c r="D10" s="25" t="s">
        <v>25</v>
      </c>
      <c r="AK10" s="25" t="s">
        <v>26</v>
      </c>
      <c r="AN10" s="23" t="s">
        <v>1</v>
      </c>
      <c r="AR10" s="18"/>
      <c r="BG10" s="197"/>
      <c r="BS10" s="15" t="s">
        <v>7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1</v>
      </c>
      <c r="AR11" s="18"/>
      <c r="BG11" s="197"/>
      <c r="BS11" s="15" t="s">
        <v>7</v>
      </c>
    </row>
    <row r="12" spans="1:74" ht="6.95" customHeight="1">
      <c r="B12" s="18"/>
      <c r="AR12" s="18"/>
      <c r="BG12" s="197"/>
      <c r="BS12" s="15" t="s">
        <v>7</v>
      </c>
    </row>
    <row r="13" spans="1:74" ht="12" customHeight="1">
      <c r="B13" s="18"/>
      <c r="D13" s="25" t="s">
        <v>29</v>
      </c>
      <c r="AK13" s="25" t="s">
        <v>26</v>
      </c>
      <c r="AN13" s="27" t="s">
        <v>30</v>
      </c>
      <c r="AR13" s="18"/>
      <c r="BG13" s="197"/>
      <c r="BS13" s="15" t="s">
        <v>7</v>
      </c>
    </row>
    <row r="14" spans="1:74" ht="12.75">
      <c r="B14" s="18"/>
      <c r="E14" s="202" t="s">
        <v>30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5" t="s">
        <v>28</v>
      </c>
      <c r="AN14" s="27" t="s">
        <v>30</v>
      </c>
      <c r="AR14" s="18"/>
      <c r="BG14" s="197"/>
      <c r="BS14" s="15" t="s">
        <v>7</v>
      </c>
    </row>
    <row r="15" spans="1:74" ht="6.95" customHeight="1">
      <c r="B15" s="18"/>
      <c r="AR15" s="18"/>
      <c r="BG15" s="197"/>
      <c r="BS15" s="15" t="s">
        <v>3</v>
      </c>
    </row>
    <row r="16" spans="1:74" ht="12" customHeight="1">
      <c r="B16" s="18"/>
      <c r="D16" s="25" t="s">
        <v>31</v>
      </c>
      <c r="AK16" s="25" t="s">
        <v>26</v>
      </c>
      <c r="AN16" s="23" t="s">
        <v>1</v>
      </c>
      <c r="AR16" s="18"/>
      <c r="BG16" s="197"/>
      <c r="BS16" s="15" t="s">
        <v>3</v>
      </c>
    </row>
    <row r="17" spans="2:71" ht="18.399999999999999" customHeight="1">
      <c r="B17" s="18"/>
      <c r="E17" s="23" t="s">
        <v>32</v>
      </c>
      <c r="AK17" s="25" t="s">
        <v>28</v>
      </c>
      <c r="AN17" s="23" t="s">
        <v>1</v>
      </c>
      <c r="AR17" s="18"/>
      <c r="BG17" s="197"/>
      <c r="BS17" s="15" t="s">
        <v>3</v>
      </c>
    </row>
    <row r="18" spans="2:71" ht="6.95" customHeight="1">
      <c r="B18" s="18"/>
      <c r="AR18" s="18"/>
      <c r="BG18" s="197"/>
      <c r="BS18" s="15" t="s">
        <v>7</v>
      </c>
    </row>
    <row r="19" spans="2:71" ht="12" customHeight="1">
      <c r="B19" s="18"/>
      <c r="D19" s="25" t="s">
        <v>33</v>
      </c>
      <c r="AK19" s="25" t="s">
        <v>26</v>
      </c>
      <c r="AN19" s="23" t="s">
        <v>1</v>
      </c>
      <c r="AR19" s="18"/>
      <c r="BG19" s="197"/>
      <c r="BS19" s="15" t="s">
        <v>7</v>
      </c>
    </row>
    <row r="20" spans="2:71" ht="18.399999999999999" customHeight="1">
      <c r="B20" s="18"/>
      <c r="E20" s="23" t="s">
        <v>34</v>
      </c>
      <c r="AK20" s="25" t="s">
        <v>28</v>
      </c>
      <c r="AN20" s="23" t="s">
        <v>1</v>
      </c>
      <c r="AR20" s="18"/>
      <c r="BG20" s="197"/>
      <c r="BS20" s="15" t="s">
        <v>3</v>
      </c>
    </row>
    <row r="21" spans="2:71" ht="6.95" customHeight="1">
      <c r="B21" s="18"/>
      <c r="AR21" s="18"/>
      <c r="BG21" s="197"/>
    </row>
    <row r="22" spans="2:71" ht="12" customHeight="1">
      <c r="B22" s="18"/>
      <c r="D22" s="25" t="s">
        <v>35</v>
      </c>
      <c r="AR22" s="18"/>
      <c r="BG22" s="197"/>
    </row>
    <row r="23" spans="2:71" ht="16.5" customHeight="1">
      <c r="B23" s="18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8"/>
      <c r="BG23" s="197"/>
    </row>
    <row r="24" spans="2:71" ht="6.95" customHeight="1">
      <c r="B24" s="18"/>
      <c r="AR24" s="18"/>
      <c r="BG24" s="19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G25" s="197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5">
        <f>ROUND(AG94,2)</f>
        <v>0</v>
      </c>
      <c r="AL26" s="206"/>
      <c r="AM26" s="206"/>
      <c r="AN26" s="206"/>
      <c r="AO26" s="206"/>
      <c r="AR26" s="30"/>
      <c r="BG26" s="197"/>
    </row>
    <row r="27" spans="2:71" s="1" customFormat="1" ht="6.95" customHeight="1">
      <c r="B27" s="30"/>
      <c r="AR27" s="30"/>
      <c r="BG27" s="197"/>
    </row>
    <row r="28" spans="2:71" s="1" customFormat="1" ht="12.75">
      <c r="B28" s="30"/>
      <c r="L28" s="207" t="s">
        <v>37</v>
      </c>
      <c r="M28" s="207"/>
      <c r="N28" s="207"/>
      <c r="O28" s="207"/>
      <c r="P28" s="207"/>
      <c r="W28" s="207" t="s">
        <v>38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39</v>
      </c>
      <c r="AL28" s="207"/>
      <c r="AM28" s="207"/>
      <c r="AN28" s="207"/>
      <c r="AO28" s="207"/>
      <c r="AR28" s="30"/>
      <c r="BG28" s="197"/>
    </row>
    <row r="29" spans="2:71" s="2" customFormat="1" ht="14.45" customHeight="1">
      <c r="B29" s="34"/>
      <c r="D29" s="25" t="s">
        <v>40</v>
      </c>
      <c r="F29" s="25" t="s">
        <v>41</v>
      </c>
      <c r="L29" s="210">
        <v>0.21</v>
      </c>
      <c r="M29" s="209"/>
      <c r="N29" s="209"/>
      <c r="O29" s="209"/>
      <c r="P29" s="209"/>
      <c r="W29" s="208">
        <f>ROUND(BB94,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08">
        <f>ROUND(AX94, 2)</f>
        <v>0</v>
      </c>
      <c r="AL29" s="209"/>
      <c r="AM29" s="209"/>
      <c r="AN29" s="209"/>
      <c r="AO29" s="209"/>
      <c r="AR29" s="34"/>
      <c r="BG29" s="198"/>
    </row>
    <row r="30" spans="2:71" s="2" customFormat="1" ht="14.45" customHeight="1">
      <c r="B30" s="34"/>
      <c r="F30" s="25" t="s">
        <v>42</v>
      </c>
      <c r="L30" s="210">
        <v>0.12</v>
      </c>
      <c r="M30" s="209"/>
      <c r="N30" s="209"/>
      <c r="O30" s="209"/>
      <c r="P30" s="209"/>
      <c r="W30" s="208">
        <f>ROUND(BC94,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08">
        <f>ROUND(AY94, 2)</f>
        <v>0</v>
      </c>
      <c r="AL30" s="209"/>
      <c r="AM30" s="209"/>
      <c r="AN30" s="209"/>
      <c r="AO30" s="209"/>
      <c r="AR30" s="34"/>
      <c r="BG30" s="198"/>
    </row>
    <row r="31" spans="2:71" s="2" customFormat="1" ht="14.45" hidden="1" customHeight="1">
      <c r="B31" s="34"/>
      <c r="F31" s="25" t="s">
        <v>43</v>
      </c>
      <c r="L31" s="210">
        <v>0.21</v>
      </c>
      <c r="M31" s="209"/>
      <c r="N31" s="209"/>
      <c r="O31" s="209"/>
      <c r="P31" s="209"/>
      <c r="W31" s="208">
        <f>ROUND(BD94,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08">
        <v>0</v>
      </c>
      <c r="AL31" s="209"/>
      <c r="AM31" s="209"/>
      <c r="AN31" s="209"/>
      <c r="AO31" s="209"/>
      <c r="AR31" s="34"/>
      <c r="BG31" s="198"/>
    </row>
    <row r="32" spans="2:71" s="2" customFormat="1" ht="14.45" hidden="1" customHeight="1">
      <c r="B32" s="34"/>
      <c r="F32" s="25" t="s">
        <v>44</v>
      </c>
      <c r="L32" s="210">
        <v>0.12</v>
      </c>
      <c r="M32" s="209"/>
      <c r="N32" s="209"/>
      <c r="O32" s="209"/>
      <c r="P32" s="209"/>
      <c r="W32" s="208">
        <f>ROUND(BE94,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08">
        <v>0</v>
      </c>
      <c r="AL32" s="209"/>
      <c r="AM32" s="209"/>
      <c r="AN32" s="209"/>
      <c r="AO32" s="209"/>
      <c r="AR32" s="34"/>
      <c r="BG32" s="198"/>
    </row>
    <row r="33" spans="2:59" s="2" customFormat="1" ht="14.45" hidden="1" customHeight="1">
      <c r="B33" s="34"/>
      <c r="F33" s="25" t="s">
        <v>45</v>
      </c>
      <c r="L33" s="210">
        <v>0</v>
      </c>
      <c r="M33" s="209"/>
      <c r="N33" s="209"/>
      <c r="O33" s="209"/>
      <c r="P33" s="209"/>
      <c r="W33" s="208">
        <f>ROUND(BF94,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08">
        <v>0</v>
      </c>
      <c r="AL33" s="209"/>
      <c r="AM33" s="209"/>
      <c r="AN33" s="209"/>
      <c r="AO33" s="209"/>
      <c r="AR33" s="34"/>
      <c r="BG33" s="198"/>
    </row>
    <row r="34" spans="2:59" s="1" customFormat="1" ht="6.95" customHeight="1">
      <c r="B34" s="30"/>
      <c r="AR34" s="30"/>
      <c r="BG34" s="197"/>
    </row>
    <row r="35" spans="2:59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11" t="s">
        <v>48</v>
      </c>
      <c r="Y35" s="212"/>
      <c r="Z35" s="212"/>
      <c r="AA35" s="212"/>
      <c r="AB35" s="212"/>
      <c r="AC35" s="37"/>
      <c r="AD35" s="37"/>
      <c r="AE35" s="37"/>
      <c r="AF35" s="37"/>
      <c r="AG35" s="37"/>
      <c r="AH35" s="37"/>
      <c r="AI35" s="37"/>
      <c r="AJ35" s="37"/>
      <c r="AK35" s="213">
        <f>SUM(AK26:AK33)</f>
        <v>0</v>
      </c>
      <c r="AL35" s="212"/>
      <c r="AM35" s="212"/>
      <c r="AN35" s="212"/>
      <c r="AO35" s="214"/>
      <c r="AP35" s="35"/>
      <c r="AQ35" s="35"/>
      <c r="AR35" s="30"/>
    </row>
    <row r="36" spans="2:59" s="1" customFormat="1" ht="6.95" customHeight="1">
      <c r="B36" s="30"/>
      <c r="AR36" s="30"/>
    </row>
    <row r="37" spans="2:59" s="1" customFormat="1" ht="14.45" customHeight="1">
      <c r="B37" s="30"/>
      <c r="AR37" s="30"/>
    </row>
    <row r="38" spans="2:59" ht="14.45" customHeight="1">
      <c r="B38" s="18"/>
      <c r="AR38" s="18"/>
    </row>
    <row r="39" spans="2:59" ht="14.45" customHeight="1">
      <c r="B39" s="18"/>
      <c r="AR39" s="18"/>
    </row>
    <row r="40" spans="2:59" ht="14.45" customHeight="1">
      <c r="B40" s="18"/>
      <c r="AR40" s="18"/>
    </row>
    <row r="41" spans="2:59" ht="14.45" customHeight="1">
      <c r="B41" s="18"/>
      <c r="AR41" s="18"/>
    </row>
    <row r="42" spans="2:59" ht="14.45" customHeight="1">
      <c r="B42" s="18"/>
      <c r="AR42" s="18"/>
    </row>
    <row r="43" spans="2:59" ht="14.45" customHeight="1">
      <c r="B43" s="18"/>
      <c r="AR43" s="18"/>
    </row>
    <row r="44" spans="2:59" ht="14.45" customHeight="1">
      <c r="B44" s="18"/>
      <c r="AR44" s="18"/>
    </row>
    <row r="45" spans="2:59" ht="14.45" customHeight="1">
      <c r="B45" s="18"/>
      <c r="AR45" s="18"/>
    </row>
    <row r="46" spans="2:59" ht="14.45" customHeight="1">
      <c r="B46" s="18"/>
      <c r="AR46" s="18"/>
    </row>
    <row r="47" spans="2:59" ht="14.45" customHeight="1">
      <c r="B47" s="18"/>
      <c r="AR47" s="18"/>
    </row>
    <row r="48" spans="2:59" ht="14.45" customHeight="1">
      <c r="B48" s="18"/>
      <c r="AR48" s="18"/>
    </row>
    <row r="49" spans="2:44" s="1" customFormat="1" ht="14.45" customHeight="1">
      <c r="B49" s="30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51</v>
      </c>
      <c r="AI60" s="32"/>
      <c r="AJ60" s="32"/>
      <c r="AK60" s="32"/>
      <c r="AL60" s="32"/>
      <c r="AM60" s="41" t="s">
        <v>52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54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51</v>
      </c>
      <c r="AI75" s="32"/>
      <c r="AJ75" s="32"/>
      <c r="AK75" s="32"/>
      <c r="AL75" s="32"/>
      <c r="AM75" s="41" t="s">
        <v>52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14</v>
      </c>
      <c r="L84" s="3" t="str">
        <f>K5</f>
        <v>0385</v>
      </c>
      <c r="AR84" s="46"/>
    </row>
    <row r="85" spans="1:91" s="4" customFormat="1" ht="36.950000000000003" customHeight="1">
      <c r="B85" s="47"/>
      <c r="C85" s="48" t="s">
        <v>17</v>
      </c>
      <c r="L85" s="215" t="str">
        <f>K6</f>
        <v>Modernizace trakčního vedení v křižovatce ul. Březenecká u měnírny č. 2, Chomutov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21</v>
      </c>
      <c r="L87" s="49" t="str">
        <f>IF(K8="","",K8)</f>
        <v>Chomutov</v>
      </c>
      <c r="AI87" s="25" t="s">
        <v>23</v>
      </c>
      <c r="AM87" s="217" t="str">
        <f>IF(AN8= "","",AN8)</f>
        <v>17. 10. 2024</v>
      </c>
      <c r="AN87" s="217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25</v>
      </c>
      <c r="L89" s="3" t="str">
        <f>IF(E11= "","",E11)</f>
        <v>Dopravní podnik Chomutova a Jirkova, a.s.</v>
      </c>
      <c r="AI89" s="25" t="s">
        <v>31</v>
      </c>
      <c r="AM89" s="218" t="str">
        <f>IF(E17="","",E17)</f>
        <v xml:space="preserve"> </v>
      </c>
      <c r="AN89" s="219"/>
      <c r="AO89" s="219"/>
      <c r="AP89" s="219"/>
      <c r="AR89" s="30"/>
      <c r="AS89" s="220" t="s">
        <v>56</v>
      </c>
      <c r="AT89" s="22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</row>
    <row r="90" spans="1:91" s="1" customFormat="1" ht="15.2" customHeight="1">
      <c r="B90" s="30"/>
      <c r="C90" s="25" t="s">
        <v>29</v>
      </c>
      <c r="L90" s="3" t="str">
        <f>IF(E14= "Vyplň údaj","",E14)</f>
        <v/>
      </c>
      <c r="AI90" s="25" t="s">
        <v>33</v>
      </c>
      <c r="AM90" s="218" t="str">
        <f>IF(E20="","",E20)</f>
        <v>Elektroline, a.s.</v>
      </c>
      <c r="AN90" s="219"/>
      <c r="AO90" s="219"/>
      <c r="AP90" s="219"/>
      <c r="AR90" s="30"/>
      <c r="AS90" s="222"/>
      <c r="AT90" s="223"/>
      <c r="BF90" s="54"/>
    </row>
    <row r="91" spans="1:91" s="1" customFormat="1" ht="10.9" customHeight="1">
      <c r="B91" s="30"/>
      <c r="AR91" s="30"/>
      <c r="AS91" s="222"/>
      <c r="AT91" s="223"/>
      <c r="BF91" s="54"/>
    </row>
    <row r="92" spans="1:91" s="1" customFormat="1" ht="29.25" customHeight="1">
      <c r="B92" s="30"/>
      <c r="C92" s="224" t="s">
        <v>57</v>
      </c>
      <c r="D92" s="225"/>
      <c r="E92" s="225"/>
      <c r="F92" s="225"/>
      <c r="G92" s="225"/>
      <c r="H92" s="55"/>
      <c r="I92" s="226" t="s">
        <v>58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59</v>
      </c>
      <c r="AH92" s="225"/>
      <c r="AI92" s="225"/>
      <c r="AJ92" s="225"/>
      <c r="AK92" s="225"/>
      <c r="AL92" s="225"/>
      <c r="AM92" s="225"/>
      <c r="AN92" s="226" t="s">
        <v>60</v>
      </c>
      <c r="AO92" s="225"/>
      <c r="AP92" s="228"/>
      <c r="AQ92" s="56" t="s">
        <v>61</v>
      </c>
      <c r="AR92" s="30"/>
      <c r="AS92" s="57" t="s">
        <v>62</v>
      </c>
      <c r="AT92" s="58" t="s">
        <v>63</v>
      </c>
      <c r="AU92" s="58" t="s">
        <v>64</v>
      </c>
      <c r="AV92" s="58" t="s">
        <v>65</v>
      </c>
      <c r="AW92" s="58" t="s">
        <v>66</v>
      </c>
      <c r="AX92" s="58" t="s">
        <v>67</v>
      </c>
      <c r="AY92" s="58" t="s">
        <v>68</v>
      </c>
      <c r="AZ92" s="58" t="s">
        <v>69</v>
      </c>
      <c r="BA92" s="58" t="s">
        <v>70</v>
      </c>
      <c r="BB92" s="58" t="s">
        <v>71</v>
      </c>
      <c r="BC92" s="58" t="s">
        <v>72</v>
      </c>
      <c r="BD92" s="58" t="s">
        <v>73</v>
      </c>
      <c r="BE92" s="58" t="s">
        <v>74</v>
      </c>
      <c r="BF92" s="59" t="s">
        <v>75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2"/>
    </row>
    <row r="94" spans="1:91" s="5" customFormat="1" ht="32.450000000000003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32">
        <f>ROUND(SUM(AG95:AG96),2)</f>
        <v>0</v>
      </c>
      <c r="AH94" s="232"/>
      <c r="AI94" s="232"/>
      <c r="AJ94" s="232"/>
      <c r="AK94" s="232"/>
      <c r="AL94" s="232"/>
      <c r="AM94" s="232"/>
      <c r="AN94" s="233">
        <f>SUM(AG94,AV94)</f>
        <v>0</v>
      </c>
      <c r="AO94" s="233"/>
      <c r="AP94" s="233"/>
      <c r="AQ94" s="65" t="s">
        <v>1</v>
      </c>
      <c r="AR94" s="61"/>
      <c r="AS94" s="66">
        <f>ROUND(SUM(AS95:AS96),2)</f>
        <v>0</v>
      </c>
      <c r="AT94" s="67">
        <f>ROUND(SUM(AT95:AT96),2)</f>
        <v>0</v>
      </c>
      <c r="AU94" s="68">
        <f>ROUND(SUM(AU95:AU96),2)</f>
        <v>0</v>
      </c>
      <c r="AV94" s="68">
        <f>ROUND(SUM(AX94:AY94),2)</f>
        <v>0</v>
      </c>
      <c r="AW94" s="69">
        <f>ROUND(SUM(AW95:AW96),5)</f>
        <v>0</v>
      </c>
      <c r="AX94" s="68">
        <f>ROUND(BB94*L29,2)</f>
        <v>0</v>
      </c>
      <c r="AY94" s="68">
        <f>ROUND(BC94*L30,2)</f>
        <v>0</v>
      </c>
      <c r="AZ94" s="68">
        <f>ROUND(BD94*L29,2)</f>
        <v>0</v>
      </c>
      <c r="BA94" s="68">
        <f>ROUND(BE94*L30,2)</f>
        <v>0</v>
      </c>
      <c r="BB94" s="68">
        <f>ROUND(SUM(BB95:BB96),2)</f>
        <v>0</v>
      </c>
      <c r="BC94" s="68">
        <f>ROUND(SUM(BC95:BC96),2)</f>
        <v>0</v>
      </c>
      <c r="BD94" s="68">
        <f>ROUND(SUM(BD95:BD96),2)</f>
        <v>0</v>
      </c>
      <c r="BE94" s="68">
        <f>ROUND(SUM(BE95:BE96),2)</f>
        <v>0</v>
      </c>
      <c r="BF94" s="70">
        <f>ROUND(SUM(BF95:BF96),2)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</v>
      </c>
    </row>
    <row r="95" spans="1:91" s="6" customFormat="1" ht="16.5" customHeight="1">
      <c r="A95" s="73" t="s">
        <v>82</v>
      </c>
      <c r="B95" s="74"/>
      <c r="C95" s="75"/>
      <c r="D95" s="231" t="s">
        <v>83</v>
      </c>
      <c r="E95" s="231"/>
      <c r="F95" s="231"/>
      <c r="G95" s="231"/>
      <c r="H95" s="231"/>
      <c r="I95" s="76"/>
      <c r="J95" s="231" t="s">
        <v>84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'SO650 - Trakční trolejové...'!K34</f>
        <v>0</v>
      </c>
      <c r="AH95" s="230"/>
      <c r="AI95" s="230"/>
      <c r="AJ95" s="230"/>
      <c r="AK95" s="230"/>
      <c r="AL95" s="230"/>
      <c r="AM95" s="230"/>
      <c r="AN95" s="229">
        <f>SUM(AG95,AV95)</f>
        <v>0</v>
      </c>
      <c r="AO95" s="230"/>
      <c r="AP95" s="230"/>
      <c r="AQ95" s="77" t="s">
        <v>85</v>
      </c>
      <c r="AR95" s="74"/>
      <c r="AS95" s="78">
        <f>'SO650 - Trakční trolejové...'!K31</f>
        <v>0</v>
      </c>
      <c r="AT95" s="79">
        <f>'SO650 - Trakční trolejové...'!K32</f>
        <v>0</v>
      </c>
      <c r="AU95" s="79">
        <v>0</v>
      </c>
      <c r="AV95" s="79">
        <f>ROUND(SUM(AX95:AY95),2)</f>
        <v>0</v>
      </c>
      <c r="AW95" s="80">
        <f>'SO650 - Trakční trolejové...'!T141</f>
        <v>0</v>
      </c>
      <c r="AX95" s="79">
        <f>'SO650 - Trakční trolejové...'!K37</f>
        <v>0</v>
      </c>
      <c r="AY95" s="79">
        <f>'SO650 - Trakční trolejové...'!K38</f>
        <v>0</v>
      </c>
      <c r="AZ95" s="79">
        <f>'SO650 - Trakční trolejové...'!K39</f>
        <v>0</v>
      </c>
      <c r="BA95" s="79">
        <f>'SO650 - Trakční trolejové...'!K40</f>
        <v>0</v>
      </c>
      <c r="BB95" s="79">
        <f>'SO650 - Trakční trolejové...'!F37</f>
        <v>0</v>
      </c>
      <c r="BC95" s="79">
        <f>'SO650 - Trakční trolejové...'!F38</f>
        <v>0</v>
      </c>
      <c r="BD95" s="79">
        <f>'SO650 - Trakční trolejové...'!F39</f>
        <v>0</v>
      </c>
      <c r="BE95" s="79">
        <f>'SO650 - Trakční trolejové...'!F40</f>
        <v>0</v>
      </c>
      <c r="BF95" s="81">
        <f>'SO650 - Trakční trolejové...'!F41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1</v>
      </c>
      <c r="CM95" s="82" t="s">
        <v>88</v>
      </c>
    </row>
    <row r="96" spans="1:91" s="6" customFormat="1" ht="16.5" customHeight="1">
      <c r="A96" s="73" t="s">
        <v>82</v>
      </c>
      <c r="B96" s="74"/>
      <c r="C96" s="75"/>
      <c r="D96" s="231" t="s">
        <v>89</v>
      </c>
      <c r="E96" s="231"/>
      <c r="F96" s="231"/>
      <c r="G96" s="231"/>
      <c r="H96" s="231"/>
      <c r="I96" s="76"/>
      <c r="J96" s="231" t="s">
        <v>90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29">
        <f>'F04 - DIO'!K34</f>
        <v>0</v>
      </c>
      <c r="AH96" s="230"/>
      <c r="AI96" s="230"/>
      <c r="AJ96" s="230"/>
      <c r="AK96" s="230"/>
      <c r="AL96" s="230"/>
      <c r="AM96" s="230"/>
      <c r="AN96" s="229">
        <f>SUM(AG96,AV96)</f>
        <v>0</v>
      </c>
      <c r="AO96" s="230"/>
      <c r="AP96" s="230"/>
      <c r="AQ96" s="77" t="s">
        <v>85</v>
      </c>
      <c r="AR96" s="74"/>
      <c r="AS96" s="83">
        <f>'F04 - DIO'!K31</f>
        <v>0</v>
      </c>
      <c r="AT96" s="84">
        <f>'F04 - DIO'!K32</f>
        <v>0</v>
      </c>
      <c r="AU96" s="84">
        <v>0</v>
      </c>
      <c r="AV96" s="84">
        <f>ROUND(SUM(AX96:AY96),2)</f>
        <v>0</v>
      </c>
      <c r="AW96" s="85">
        <f>'F04 - DIO'!T129</f>
        <v>0</v>
      </c>
      <c r="AX96" s="84">
        <f>'F04 - DIO'!K37</f>
        <v>0</v>
      </c>
      <c r="AY96" s="84">
        <f>'F04 - DIO'!K38</f>
        <v>0</v>
      </c>
      <c r="AZ96" s="84">
        <f>'F04 - DIO'!K39</f>
        <v>0</v>
      </c>
      <c r="BA96" s="84">
        <f>'F04 - DIO'!K40</f>
        <v>0</v>
      </c>
      <c r="BB96" s="84">
        <f>'F04 - DIO'!F37</f>
        <v>0</v>
      </c>
      <c r="BC96" s="84">
        <f>'F04 - DIO'!F38</f>
        <v>0</v>
      </c>
      <c r="BD96" s="84">
        <f>'F04 - DIO'!F39</f>
        <v>0</v>
      </c>
      <c r="BE96" s="84">
        <f>'F04 - DIO'!F40</f>
        <v>0</v>
      </c>
      <c r="BF96" s="86">
        <f>'F04 - DIO'!F41</f>
        <v>0</v>
      </c>
      <c r="BT96" s="82" t="s">
        <v>86</v>
      </c>
      <c r="BV96" s="82" t="s">
        <v>80</v>
      </c>
      <c r="BW96" s="82" t="s">
        <v>91</v>
      </c>
      <c r="BX96" s="82" t="s">
        <v>5</v>
      </c>
      <c r="CL96" s="82" t="s">
        <v>1</v>
      </c>
      <c r="CM96" s="82" t="s">
        <v>88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650 - Trakční trolejové...'!C2" display="/" xr:uid="{00000000-0004-0000-0000-000000000000}"/>
    <hyperlink ref="A96" location="'F04 - DIO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25"/>
  <sheetViews>
    <sheetView showGridLines="0" tabSelected="1" topLeftCell="A141" workbookViewId="0">
      <selection activeCell="A156" sqref="A156:XFD15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34" t="s">
        <v>6</v>
      </c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T2" s="15" t="s">
        <v>87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pans="2:46" ht="24.95" customHeight="1">
      <c r="B4" s="18"/>
      <c r="D4" s="19" t="s">
        <v>92</v>
      </c>
      <c r="M4" s="18"/>
      <c r="N4" s="87" t="s">
        <v>11</v>
      </c>
      <c r="AT4" s="15" t="s">
        <v>3</v>
      </c>
    </row>
    <row r="5" spans="2:46" ht="6.95" customHeight="1">
      <c r="B5" s="18"/>
      <c r="M5" s="18"/>
    </row>
    <row r="6" spans="2:46" ht="12" customHeight="1">
      <c r="B6" s="18"/>
      <c r="D6" s="25" t="s">
        <v>17</v>
      </c>
      <c r="M6" s="18"/>
    </row>
    <row r="7" spans="2:46" ht="26.25" customHeight="1">
      <c r="B7" s="18"/>
      <c r="E7" s="235" t="str">
        <f>'Rekapitulace stavby'!K6</f>
        <v>Modernizace trakčního vedení v křižovatce ul. Březenecká u měnírny č. 2, Chomutov</v>
      </c>
      <c r="F7" s="236"/>
      <c r="G7" s="236"/>
      <c r="H7" s="236"/>
      <c r="M7" s="18"/>
    </row>
    <row r="8" spans="2:46" s="1" customFormat="1" ht="12" customHeight="1">
      <c r="B8" s="30"/>
      <c r="D8" s="25" t="s">
        <v>93</v>
      </c>
      <c r="M8" s="30"/>
    </row>
    <row r="9" spans="2:46" s="1" customFormat="1" ht="16.5" customHeight="1">
      <c r="B9" s="30"/>
      <c r="E9" s="215" t="s">
        <v>94</v>
      </c>
      <c r="F9" s="237"/>
      <c r="G9" s="237"/>
      <c r="H9" s="237"/>
      <c r="M9" s="30"/>
    </row>
    <row r="10" spans="2:46" s="1" customFormat="1" ht="11.25">
      <c r="B10" s="30"/>
      <c r="M10" s="30"/>
    </row>
    <row r="11" spans="2:46" s="1" customFormat="1" ht="12" customHeight="1">
      <c r="B11" s="30"/>
      <c r="D11" s="25" t="s">
        <v>19</v>
      </c>
      <c r="F11" s="23" t="s">
        <v>1</v>
      </c>
      <c r="I11" s="25" t="s">
        <v>20</v>
      </c>
      <c r="J11" s="23" t="s">
        <v>1</v>
      </c>
      <c r="M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stavby'!AN8</f>
        <v>17. 10. 2024</v>
      </c>
      <c r="M12" s="30"/>
    </row>
    <row r="13" spans="2:46" s="1" customFormat="1" ht="10.9" customHeight="1">
      <c r="B13" s="30"/>
      <c r="M13" s="30"/>
    </row>
    <row r="14" spans="2:46" s="1" customFormat="1" ht="12" customHeight="1">
      <c r="B14" s="30"/>
      <c r="D14" s="25" t="s">
        <v>25</v>
      </c>
      <c r="I14" s="25" t="s">
        <v>26</v>
      </c>
      <c r="J14" s="23" t="str">
        <f>IF('Rekapitulace stavby'!AN10="","",'Rekapitulace stavby'!AN10)</f>
        <v/>
      </c>
      <c r="M14" s="30"/>
    </row>
    <row r="15" spans="2:46" s="1" customFormat="1" ht="18" customHeight="1">
      <c r="B15" s="30"/>
      <c r="E15" s="23" t="str">
        <f>IF('Rekapitulace stavby'!E11="","",'Rekapitulace stavby'!E11)</f>
        <v>Dopravní podnik Chomutova a Jirkova, a.s.</v>
      </c>
      <c r="I15" s="25" t="s">
        <v>28</v>
      </c>
      <c r="J15" s="23" t="str">
        <f>IF('Rekapitulace stavby'!AN11="","",'Rekapitulace stavby'!AN11)</f>
        <v/>
      </c>
      <c r="M15" s="30"/>
    </row>
    <row r="16" spans="2:46" s="1" customFormat="1" ht="6.95" customHeight="1">
      <c r="B16" s="30"/>
      <c r="M16" s="30"/>
    </row>
    <row r="17" spans="2:13" s="1" customFormat="1" ht="12" customHeight="1">
      <c r="B17" s="30"/>
      <c r="D17" s="25" t="s">
        <v>29</v>
      </c>
      <c r="I17" s="25" t="s">
        <v>26</v>
      </c>
      <c r="J17" s="26" t="str">
        <f>'Rekapitulace stavby'!AN13</f>
        <v>Vyplň údaj</v>
      </c>
      <c r="M17" s="30"/>
    </row>
    <row r="18" spans="2:13" s="1" customFormat="1" ht="18" customHeight="1">
      <c r="B18" s="30"/>
      <c r="E18" s="238" t="str">
        <f>'Rekapitulace stavby'!E14</f>
        <v>Vyplň údaj</v>
      </c>
      <c r="F18" s="199"/>
      <c r="G18" s="199"/>
      <c r="H18" s="199"/>
      <c r="I18" s="25" t="s">
        <v>28</v>
      </c>
      <c r="J18" s="26" t="str">
        <f>'Rekapitulace stavby'!AN14</f>
        <v>Vyplň údaj</v>
      </c>
      <c r="M18" s="30"/>
    </row>
    <row r="19" spans="2:13" s="1" customFormat="1" ht="6.95" customHeight="1">
      <c r="B19" s="30"/>
      <c r="M19" s="30"/>
    </row>
    <row r="20" spans="2:13" s="1" customFormat="1" ht="12" customHeight="1">
      <c r="B20" s="30"/>
      <c r="D20" s="25" t="s">
        <v>31</v>
      </c>
      <c r="I20" s="25" t="s">
        <v>26</v>
      </c>
      <c r="J20" s="23" t="str">
        <f>IF('Rekapitulace stavby'!AN16="","",'Rekapitulace stavby'!AN16)</f>
        <v/>
      </c>
      <c r="M20" s="30"/>
    </row>
    <row r="21" spans="2:13" s="1" customFormat="1" ht="18" customHeight="1">
      <c r="B21" s="30"/>
      <c r="E21" s="23" t="str">
        <f>IF('Rekapitulace stavby'!E17="","",'Rekapitulace stavby'!E17)</f>
        <v xml:space="preserve"> </v>
      </c>
      <c r="I21" s="25" t="s">
        <v>28</v>
      </c>
      <c r="J21" s="23" t="str">
        <f>IF('Rekapitulace stavby'!AN17="","",'Rekapitulace stavby'!AN17)</f>
        <v/>
      </c>
      <c r="M21" s="30"/>
    </row>
    <row r="22" spans="2:13" s="1" customFormat="1" ht="6.95" customHeight="1">
      <c r="B22" s="30"/>
      <c r="M22" s="30"/>
    </row>
    <row r="23" spans="2:13" s="1" customFormat="1" ht="12" customHeight="1">
      <c r="B23" s="30"/>
      <c r="D23" s="25" t="s">
        <v>33</v>
      </c>
      <c r="I23" s="25" t="s">
        <v>26</v>
      </c>
      <c r="J23" s="23" t="str">
        <f>IF('Rekapitulace stavby'!AN19="","",'Rekapitulace stavby'!AN19)</f>
        <v/>
      </c>
      <c r="M23" s="30"/>
    </row>
    <row r="24" spans="2:13" s="1" customFormat="1" ht="18" customHeight="1">
      <c r="B24" s="30"/>
      <c r="E24" s="23" t="str">
        <f>IF('Rekapitulace stavby'!E20="","",'Rekapitulace stavby'!E20)</f>
        <v>Elektroline, a.s.</v>
      </c>
      <c r="I24" s="25" t="s">
        <v>28</v>
      </c>
      <c r="J24" s="23" t="str">
        <f>IF('Rekapitulace stavby'!AN20="","",'Rekapitulace stavby'!AN20)</f>
        <v/>
      </c>
      <c r="M24" s="30"/>
    </row>
    <row r="25" spans="2:13" s="1" customFormat="1" ht="6.95" customHeight="1">
      <c r="B25" s="30"/>
      <c r="M25" s="30"/>
    </row>
    <row r="26" spans="2:13" s="1" customFormat="1" ht="12" customHeight="1">
      <c r="B26" s="30"/>
      <c r="D26" s="25" t="s">
        <v>35</v>
      </c>
      <c r="M26" s="30"/>
    </row>
    <row r="27" spans="2:13" s="7" customFormat="1" ht="16.5" customHeight="1">
      <c r="B27" s="88"/>
      <c r="E27" s="204" t="s">
        <v>1</v>
      </c>
      <c r="F27" s="204"/>
      <c r="G27" s="204"/>
      <c r="H27" s="204"/>
      <c r="M27" s="88"/>
    </row>
    <row r="28" spans="2:13" s="1" customFormat="1" ht="6.95" customHeight="1">
      <c r="B28" s="30"/>
      <c r="M28" s="30"/>
    </row>
    <row r="29" spans="2:13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51"/>
      <c r="M29" s="30"/>
    </row>
    <row r="30" spans="2:13" s="1" customFormat="1" ht="14.45" customHeight="1">
      <c r="B30" s="30"/>
      <c r="D30" s="23" t="s">
        <v>95</v>
      </c>
      <c r="K30" s="89">
        <f>K96</f>
        <v>0</v>
      </c>
      <c r="M30" s="30"/>
    </row>
    <row r="31" spans="2:13" s="1" customFormat="1" ht="12.75">
      <c r="B31" s="30"/>
      <c r="E31" s="25" t="s">
        <v>96</v>
      </c>
      <c r="K31" s="90">
        <f>I96</f>
        <v>0</v>
      </c>
      <c r="M31" s="30"/>
    </row>
    <row r="32" spans="2:13" s="1" customFormat="1" ht="12.75">
      <c r="B32" s="30"/>
      <c r="E32" s="25" t="s">
        <v>97</v>
      </c>
      <c r="K32" s="90">
        <f>J96</f>
        <v>0</v>
      </c>
      <c r="M32" s="30"/>
    </row>
    <row r="33" spans="2:13" s="1" customFormat="1" ht="14.45" customHeight="1">
      <c r="B33" s="30"/>
      <c r="D33" s="91" t="s">
        <v>98</v>
      </c>
      <c r="K33" s="89">
        <f>K114</f>
        <v>0</v>
      </c>
      <c r="M33" s="30"/>
    </row>
    <row r="34" spans="2:13" s="1" customFormat="1" ht="25.35" customHeight="1">
      <c r="B34" s="30"/>
      <c r="D34" s="92" t="s">
        <v>36</v>
      </c>
      <c r="K34" s="64">
        <f>ROUND(K30 + K33, 2)</f>
        <v>0</v>
      </c>
      <c r="M34" s="30"/>
    </row>
    <row r="35" spans="2:13" s="1" customFormat="1" ht="6.95" customHeight="1">
      <c r="B35" s="30"/>
      <c r="D35" s="51"/>
      <c r="E35" s="51"/>
      <c r="F35" s="51"/>
      <c r="G35" s="51"/>
      <c r="H35" s="51"/>
      <c r="I35" s="51"/>
      <c r="J35" s="51"/>
      <c r="K35" s="51"/>
      <c r="L35" s="51"/>
      <c r="M35" s="30"/>
    </row>
    <row r="36" spans="2:13" s="1" customFormat="1" ht="14.45" customHeight="1">
      <c r="B36" s="30"/>
      <c r="F36" s="33" t="s">
        <v>38</v>
      </c>
      <c r="I36" s="33" t="s">
        <v>37</v>
      </c>
      <c r="K36" s="33" t="s">
        <v>39</v>
      </c>
      <c r="M36" s="30"/>
    </row>
    <row r="37" spans="2:13" s="1" customFormat="1" ht="14.45" customHeight="1">
      <c r="B37" s="30"/>
      <c r="D37" s="53" t="s">
        <v>40</v>
      </c>
      <c r="E37" s="25" t="s">
        <v>41</v>
      </c>
      <c r="F37" s="90">
        <f>ROUND((SUM(BE114:BE121) + SUM(BE141:BE524)),  2)</f>
        <v>0</v>
      </c>
      <c r="I37" s="93">
        <v>0.21</v>
      </c>
      <c r="K37" s="90">
        <f>ROUND(((SUM(BE114:BE121) + SUM(BE141:BE524))*I37),  2)</f>
        <v>0</v>
      </c>
      <c r="M37" s="30"/>
    </row>
    <row r="38" spans="2:13" s="1" customFormat="1" ht="14.45" customHeight="1">
      <c r="B38" s="30"/>
      <c r="E38" s="25" t="s">
        <v>42</v>
      </c>
      <c r="F38" s="90">
        <f>ROUND((SUM(BF114:BF121) + SUM(BF141:BF524)),  2)</f>
        <v>0</v>
      </c>
      <c r="I38" s="93">
        <v>0.12</v>
      </c>
      <c r="K38" s="90">
        <f>ROUND(((SUM(BF114:BF121) + SUM(BF141:BF524))*I38),  2)</f>
        <v>0</v>
      </c>
      <c r="M38" s="30"/>
    </row>
    <row r="39" spans="2:13" s="1" customFormat="1" ht="14.45" hidden="1" customHeight="1">
      <c r="B39" s="30"/>
      <c r="E39" s="25" t="s">
        <v>43</v>
      </c>
      <c r="F39" s="90">
        <f>ROUND((SUM(BG114:BG121) + SUM(BG141:BG524)),  2)</f>
        <v>0</v>
      </c>
      <c r="I39" s="93">
        <v>0.21</v>
      </c>
      <c r="K39" s="90">
        <f>0</f>
        <v>0</v>
      </c>
      <c r="M39" s="30"/>
    </row>
    <row r="40" spans="2:13" s="1" customFormat="1" ht="14.45" hidden="1" customHeight="1">
      <c r="B40" s="30"/>
      <c r="E40" s="25" t="s">
        <v>44</v>
      </c>
      <c r="F40" s="90">
        <f>ROUND((SUM(BH114:BH121) + SUM(BH141:BH524)),  2)</f>
        <v>0</v>
      </c>
      <c r="I40" s="93">
        <v>0.12</v>
      </c>
      <c r="K40" s="90">
        <f>0</f>
        <v>0</v>
      </c>
      <c r="M40" s="30"/>
    </row>
    <row r="41" spans="2:13" s="1" customFormat="1" ht="14.45" hidden="1" customHeight="1">
      <c r="B41" s="30"/>
      <c r="E41" s="25" t="s">
        <v>45</v>
      </c>
      <c r="F41" s="90">
        <f>ROUND((SUM(BI114:BI121) + SUM(BI141:BI524)),  2)</f>
        <v>0</v>
      </c>
      <c r="I41" s="93">
        <v>0</v>
      </c>
      <c r="K41" s="90">
        <f>0</f>
        <v>0</v>
      </c>
      <c r="M41" s="30"/>
    </row>
    <row r="42" spans="2:13" s="1" customFormat="1" ht="6.95" customHeight="1">
      <c r="B42" s="30"/>
      <c r="M42" s="30"/>
    </row>
    <row r="43" spans="2:13" s="1" customFormat="1" ht="25.35" customHeight="1">
      <c r="B43" s="30"/>
      <c r="C43" s="94"/>
      <c r="D43" s="95" t="s">
        <v>46</v>
      </c>
      <c r="E43" s="55"/>
      <c r="F43" s="55"/>
      <c r="G43" s="96" t="s">
        <v>47</v>
      </c>
      <c r="H43" s="97" t="s">
        <v>48</v>
      </c>
      <c r="I43" s="55"/>
      <c r="J43" s="55"/>
      <c r="K43" s="98">
        <f>SUM(K34:K41)</f>
        <v>0</v>
      </c>
      <c r="L43" s="99"/>
      <c r="M43" s="30"/>
    </row>
    <row r="44" spans="2:13" s="1" customFormat="1" ht="14.45" customHeight="1">
      <c r="B44" s="30"/>
      <c r="M44" s="30"/>
    </row>
    <row r="45" spans="2:13" ht="14.45" customHeight="1">
      <c r="B45" s="18"/>
      <c r="M45" s="18"/>
    </row>
    <row r="46" spans="2:13" ht="14.45" customHeight="1">
      <c r="B46" s="18"/>
      <c r="M46" s="18"/>
    </row>
    <row r="47" spans="2:13" ht="14.45" customHeight="1">
      <c r="B47" s="18"/>
      <c r="M47" s="18"/>
    </row>
    <row r="48" spans="2:13" ht="14.45" customHeight="1">
      <c r="B48" s="18"/>
      <c r="M48" s="18"/>
    </row>
    <row r="49" spans="2:13" ht="14.45" customHeight="1">
      <c r="B49" s="18"/>
      <c r="M49" s="18"/>
    </row>
    <row r="50" spans="2:13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40"/>
      <c r="M50" s="30"/>
    </row>
    <row r="51" spans="2:13" ht="11.25">
      <c r="B51" s="18"/>
      <c r="M51" s="18"/>
    </row>
    <row r="52" spans="2:13" ht="11.25">
      <c r="B52" s="18"/>
      <c r="M52" s="18"/>
    </row>
    <row r="53" spans="2:13" ht="11.25">
      <c r="B53" s="18"/>
      <c r="M53" s="18"/>
    </row>
    <row r="54" spans="2:13" ht="11.25">
      <c r="B54" s="18"/>
      <c r="M54" s="18"/>
    </row>
    <row r="55" spans="2:13" ht="11.25">
      <c r="B55" s="18"/>
      <c r="M55" s="18"/>
    </row>
    <row r="56" spans="2:13" ht="11.25">
      <c r="B56" s="18"/>
      <c r="M56" s="18"/>
    </row>
    <row r="57" spans="2:13" ht="11.25">
      <c r="B57" s="18"/>
      <c r="M57" s="18"/>
    </row>
    <row r="58" spans="2:13" ht="11.25">
      <c r="B58" s="18"/>
      <c r="M58" s="18"/>
    </row>
    <row r="59" spans="2:13" ht="11.25">
      <c r="B59" s="18"/>
      <c r="M59" s="18"/>
    </row>
    <row r="60" spans="2:13" ht="11.25">
      <c r="B60" s="18"/>
      <c r="M60" s="18"/>
    </row>
    <row r="61" spans="2:13" s="1" customFormat="1" ht="12.75">
      <c r="B61" s="30"/>
      <c r="D61" s="41" t="s">
        <v>51</v>
      </c>
      <c r="E61" s="32"/>
      <c r="F61" s="100" t="s">
        <v>52</v>
      </c>
      <c r="G61" s="41" t="s">
        <v>51</v>
      </c>
      <c r="H61" s="32"/>
      <c r="I61" s="32"/>
      <c r="J61" s="101" t="s">
        <v>52</v>
      </c>
      <c r="K61" s="32"/>
      <c r="L61" s="32"/>
      <c r="M61" s="30"/>
    </row>
    <row r="62" spans="2:13" ht="11.25">
      <c r="B62" s="18"/>
      <c r="M62" s="18"/>
    </row>
    <row r="63" spans="2:13" ht="11.25">
      <c r="B63" s="18"/>
      <c r="M63" s="18"/>
    </row>
    <row r="64" spans="2:13" ht="11.25">
      <c r="B64" s="18"/>
      <c r="M64" s="18"/>
    </row>
    <row r="65" spans="2:13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40"/>
      <c r="M65" s="30"/>
    </row>
    <row r="66" spans="2:13" ht="11.25">
      <c r="B66" s="18"/>
      <c r="M66" s="18"/>
    </row>
    <row r="67" spans="2:13" ht="11.25">
      <c r="B67" s="18"/>
      <c r="M67" s="18"/>
    </row>
    <row r="68" spans="2:13" ht="11.25">
      <c r="B68" s="18"/>
      <c r="M68" s="18"/>
    </row>
    <row r="69" spans="2:13" ht="11.25">
      <c r="B69" s="18"/>
      <c r="M69" s="18"/>
    </row>
    <row r="70" spans="2:13" ht="11.25">
      <c r="B70" s="18"/>
      <c r="M70" s="18"/>
    </row>
    <row r="71" spans="2:13" ht="11.25">
      <c r="B71" s="18"/>
      <c r="M71" s="18"/>
    </row>
    <row r="72" spans="2:13" ht="11.25">
      <c r="B72" s="18"/>
      <c r="M72" s="18"/>
    </row>
    <row r="73" spans="2:13" ht="11.25">
      <c r="B73" s="18"/>
      <c r="M73" s="18"/>
    </row>
    <row r="74" spans="2:13" ht="11.25">
      <c r="B74" s="18"/>
      <c r="M74" s="18"/>
    </row>
    <row r="75" spans="2:13" ht="11.25">
      <c r="B75" s="18"/>
      <c r="M75" s="18"/>
    </row>
    <row r="76" spans="2:13" s="1" customFormat="1" ht="12.75">
      <c r="B76" s="30"/>
      <c r="D76" s="41" t="s">
        <v>51</v>
      </c>
      <c r="E76" s="32"/>
      <c r="F76" s="100" t="s">
        <v>52</v>
      </c>
      <c r="G76" s="41" t="s">
        <v>51</v>
      </c>
      <c r="H76" s="32"/>
      <c r="I76" s="32"/>
      <c r="J76" s="101" t="s">
        <v>52</v>
      </c>
      <c r="K76" s="32"/>
      <c r="L76" s="32"/>
      <c r="M76" s="30"/>
    </row>
    <row r="77" spans="2:13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30"/>
    </row>
    <row r="82" spans="2:47" s="1" customFormat="1" ht="24.95" customHeight="1">
      <c r="B82" s="30"/>
      <c r="C82" s="19" t="s">
        <v>99</v>
      </c>
      <c r="M82" s="30"/>
    </row>
    <row r="83" spans="2:47" s="1" customFormat="1" ht="6.95" customHeight="1">
      <c r="B83" s="30"/>
      <c r="M83" s="30"/>
    </row>
    <row r="84" spans="2:47" s="1" customFormat="1" ht="12" customHeight="1">
      <c r="B84" s="30"/>
      <c r="C84" s="25" t="s">
        <v>17</v>
      </c>
      <c r="M84" s="30"/>
    </row>
    <row r="85" spans="2:47" s="1" customFormat="1" ht="26.25" customHeight="1">
      <c r="B85" s="30"/>
      <c r="E85" s="235" t="str">
        <f>E7</f>
        <v>Modernizace trakčního vedení v křižovatce ul. Březenecká u měnírny č. 2, Chomutov</v>
      </c>
      <c r="F85" s="236"/>
      <c r="G85" s="236"/>
      <c r="H85" s="236"/>
      <c r="M85" s="30"/>
    </row>
    <row r="86" spans="2:47" s="1" customFormat="1" ht="12" customHeight="1">
      <c r="B86" s="30"/>
      <c r="C86" s="25" t="s">
        <v>93</v>
      </c>
      <c r="M86" s="30"/>
    </row>
    <row r="87" spans="2:47" s="1" customFormat="1" ht="16.5" customHeight="1">
      <c r="B87" s="30"/>
      <c r="E87" s="215" t="str">
        <f>E9</f>
        <v xml:space="preserve">SO650 - Trakční trolejové vedení </v>
      </c>
      <c r="F87" s="237"/>
      <c r="G87" s="237"/>
      <c r="H87" s="237"/>
      <c r="M87" s="30"/>
    </row>
    <row r="88" spans="2:47" s="1" customFormat="1" ht="6.95" customHeight="1">
      <c r="B88" s="30"/>
      <c r="M88" s="30"/>
    </row>
    <row r="89" spans="2:47" s="1" customFormat="1" ht="12" customHeight="1">
      <c r="B89" s="30"/>
      <c r="C89" s="25" t="s">
        <v>21</v>
      </c>
      <c r="F89" s="23" t="str">
        <f>F12</f>
        <v>Chomutov</v>
      </c>
      <c r="I89" s="25" t="s">
        <v>23</v>
      </c>
      <c r="J89" s="50" t="str">
        <f>IF(J12="","",J12)</f>
        <v>17. 10. 2024</v>
      </c>
      <c r="M89" s="30"/>
    </row>
    <row r="90" spans="2:47" s="1" customFormat="1" ht="6.95" customHeight="1">
      <c r="B90" s="30"/>
      <c r="M90" s="30"/>
    </row>
    <row r="91" spans="2:47" s="1" customFormat="1" ht="15.2" customHeight="1">
      <c r="B91" s="30"/>
      <c r="C91" s="25" t="s">
        <v>25</v>
      </c>
      <c r="F91" s="23" t="str">
        <f>E15</f>
        <v>Dopravní podnik Chomutova a Jirkova, a.s.</v>
      </c>
      <c r="I91" s="25" t="s">
        <v>31</v>
      </c>
      <c r="J91" s="28" t="str">
        <f>E21</f>
        <v xml:space="preserve"> </v>
      </c>
      <c r="M91" s="30"/>
    </row>
    <row r="92" spans="2:47" s="1" customFormat="1" ht="15.2" customHeight="1">
      <c r="B92" s="30"/>
      <c r="C92" s="25" t="s">
        <v>29</v>
      </c>
      <c r="F92" s="23" t="str">
        <f>IF(E18="","",E18)</f>
        <v>Vyplň údaj</v>
      </c>
      <c r="I92" s="25" t="s">
        <v>33</v>
      </c>
      <c r="J92" s="28" t="str">
        <f>E24</f>
        <v>Elektroline, a.s.</v>
      </c>
      <c r="M92" s="30"/>
    </row>
    <row r="93" spans="2:47" s="1" customFormat="1" ht="10.35" customHeight="1">
      <c r="B93" s="30"/>
      <c r="M93" s="30"/>
    </row>
    <row r="94" spans="2:47" s="1" customFormat="1" ht="29.25" customHeight="1">
      <c r="B94" s="30"/>
      <c r="C94" s="102" t="s">
        <v>100</v>
      </c>
      <c r="D94" s="94"/>
      <c r="E94" s="94"/>
      <c r="F94" s="94"/>
      <c r="G94" s="94"/>
      <c r="H94" s="94"/>
      <c r="I94" s="103" t="s">
        <v>101</v>
      </c>
      <c r="J94" s="103" t="s">
        <v>102</v>
      </c>
      <c r="K94" s="103" t="s">
        <v>103</v>
      </c>
      <c r="L94" s="94"/>
      <c r="M94" s="30"/>
    </row>
    <row r="95" spans="2:47" s="1" customFormat="1" ht="10.35" customHeight="1">
      <c r="B95" s="30"/>
      <c r="M95" s="30"/>
    </row>
    <row r="96" spans="2:47" s="1" customFormat="1" ht="22.9" customHeight="1">
      <c r="B96" s="30"/>
      <c r="C96" s="104" t="s">
        <v>104</v>
      </c>
      <c r="I96" s="64">
        <f t="shared" ref="I96:J98" si="0">Q141</f>
        <v>0</v>
      </c>
      <c r="J96" s="64">
        <f t="shared" si="0"/>
        <v>0</v>
      </c>
      <c r="K96" s="64">
        <f>K141</f>
        <v>0</v>
      </c>
      <c r="M96" s="30"/>
      <c r="AU96" s="15" t="s">
        <v>105</v>
      </c>
    </row>
    <row r="97" spans="2:13" s="8" customFormat="1" ht="24.95" customHeight="1">
      <c r="B97" s="105"/>
      <c r="D97" s="106" t="s">
        <v>106</v>
      </c>
      <c r="E97" s="107"/>
      <c r="F97" s="107"/>
      <c r="G97" s="107"/>
      <c r="H97" s="107"/>
      <c r="I97" s="108">
        <f t="shared" si="0"/>
        <v>0</v>
      </c>
      <c r="J97" s="108">
        <f t="shared" si="0"/>
        <v>0</v>
      </c>
      <c r="K97" s="108">
        <f>K142</f>
        <v>0</v>
      </c>
      <c r="M97" s="105"/>
    </row>
    <row r="98" spans="2:13" s="9" customFormat="1" ht="19.899999999999999" customHeight="1">
      <c r="B98" s="109"/>
      <c r="D98" s="110" t="s">
        <v>107</v>
      </c>
      <c r="E98" s="111"/>
      <c r="F98" s="111"/>
      <c r="G98" s="111"/>
      <c r="H98" s="111"/>
      <c r="I98" s="112">
        <f t="shared" si="0"/>
        <v>0</v>
      </c>
      <c r="J98" s="112">
        <f t="shared" si="0"/>
        <v>0</v>
      </c>
      <c r="K98" s="112">
        <f>K143</f>
        <v>0</v>
      </c>
      <c r="M98" s="109"/>
    </row>
    <row r="99" spans="2:13" s="9" customFormat="1" ht="19.899999999999999" customHeight="1">
      <c r="B99" s="109"/>
      <c r="D99" s="110" t="s">
        <v>108</v>
      </c>
      <c r="E99" s="111"/>
      <c r="F99" s="111"/>
      <c r="G99" s="111"/>
      <c r="H99" s="111"/>
      <c r="I99" s="112">
        <f>Q153</f>
        <v>0</v>
      </c>
      <c r="J99" s="112">
        <f>R153</f>
        <v>0</v>
      </c>
      <c r="K99" s="112">
        <f>K153</f>
        <v>0</v>
      </c>
      <c r="M99" s="109"/>
    </row>
    <row r="100" spans="2:13" s="9" customFormat="1" ht="19.899999999999999" customHeight="1">
      <c r="B100" s="109"/>
      <c r="D100" s="110" t="s">
        <v>109</v>
      </c>
      <c r="E100" s="111"/>
      <c r="F100" s="111"/>
      <c r="G100" s="111"/>
      <c r="H100" s="111"/>
      <c r="I100" s="112">
        <f>Q166</f>
        <v>0</v>
      </c>
      <c r="J100" s="112">
        <f>R166</f>
        <v>0</v>
      </c>
      <c r="K100" s="112">
        <f>K166</f>
        <v>0</v>
      </c>
      <c r="M100" s="109"/>
    </row>
    <row r="101" spans="2:13" s="9" customFormat="1" ht="19.899999999999999" customHeight="1">
      <c r="B101" s="109"/>
      <c r="D101" s="110" t="s">
        <v>110</v>
      </c>
      <c r="E101" s="111"/>
      <c r="F101" s="111"/>
      <c r="G101" s="111"/>
      <c r="H101" s="111"/>
      <c r="I101" s="112">
        <f>Q170</f>
        <v>0</v>
      </c>
      <c r="J101" s="112">
        <f>R170</f>
        <v>0</v>
      </c>
      <c r="K101" s="112">
        <f>K170</f>
        <v>0</v>
      </c>
      <c r="M101" s="109"/>
    </row>
    <row r="102" spans="2:13" s="9" customFormat="1" ht="19.899999999999999" customHeight="1">
      <c r="B102" s="109"/>
      <c r="D102" s="110" t="s">
        <v>111</v>
      </c>
      <c r="E102" s="111"/>
      <c r="F102" s="111"/>
      <c r="G102" s="111"/>
      <c r="H102" s="111"/>
      <c r="I102" s="112">
        <f>Q204</f>
        <v>0</v>
      </c>
      <c r="J102" s="112">
        <f>R204</f>
        <v>0</v>
      </c>
      <c r="K102" s="112">
        <f>K204</f>
        <v>0</v>
      </c>
      <c r="M102" s="109"/>
    </row>
    <row r="103" spans="2:13" s="9" customFormat="1" ht="19.899999999999999" customHeight="1">
      <c r="B103" s="109"/>
      <c r="D103" s="110" t="s">
        <v>112</v>
      </c>
      <c r="E103" s="111"/>
      <c r="F103" s="111"/>
      <c r="G103" s="111"/>
      <c r="H103" s="111"/>
      <c r="I103" s="112">
        <f>Q226</f>
        <v>0</v>
      </c>
      <c r="J103" s="112">
        <f>R226</f>
        <v>0</v>
      </c>
      <c r="K103" s="112">
        <f>K226</f>
        <v>0</v>
      </c>
      <c r="M103" s="109"/>
    </row>
    <row r="104" spans="2:13" s="9" customFormat="1" ht="19.899999999999999" customHeight="1">
      <c r="B104" s="109"/>
      <c r="D104" s="110" t="s">
        <v>113</v>
      </c>
      <c r="E104" s="111"/>
      <c r="F104" s="111"/>
      <c r="G104" s="111"/>
      <c r="H104" s="111"/>
      <c r="I104" s="112">
        <f>Q237</f>
        <v>0</v>
      </c>
      <c r="J104" s="112">
        <f>R237</f>
        <v>0</v>
      </c>
      <c r="K104" s="112">
        <f>K237</f>
        <v>0</v>
      </c>
      <c r="M104" s="109"/>
    </row>
    <row r="105" spans="2:13" s="8" customFormat="1" ht="24.95" customHeight="1">
      <c r="B105" s="105"/>
      <c r="D105" s="106" t="s">
        <v>114</v>
      </c>
      <c r="E105" s="107"/>
      <c r="F105" s="107"/>
      <c r="G105" s="107"/>
      <c r="H105" s="107"/>
      <c r="I105" s="108">
        <f>Q350</f>
        <v>0</v>
      </c>
      <c r="J105" s="108">
        <f>R350</f>
        <v>0</v>
      </c>
      <c r="K105" s="108">
        <f>K350</f>
        <v>0</v>
      </c>
      <c r="M105" s="105"/>
    </row>
    <row r="106" spans="2:13" s="8" customFormat="1" ht="24.95" customHeight="1">
      <c r="B106" s="105"/>
      <c r="D106" s="106" t="s">
        <v>115</v>
      </c>
      <c r="E106" s="107"/>
      <c r="F106" s="107"/>
      <c r="G106" s="107"/>
      <c r="H106" s="107"/>
      <c r="I106" s="108">
        <f>Q456</f>
        <v>0</v>
      </c>
      <c r="J106" s="108">
        <f>R456</f>
        <v>0</v>
      </c>
      <c r="K106" s="108">
        <f>K456</f>
        <v>0</v>
      </c>
      <c r="M106" s="105"/>
    </row>
    <row r="107" spans="2:13" s="8" customFormat="1" ht="24.95" customHeight="1">
      <c r="B107" s="105"/>
      <c r="D107" s="106" t="s">
        <v>116</v>
      </c>
      <c r="E107" s="107"/>
      <c r="F107" s="107"/>
      <c r="G107" s="107"/>
      <c r="H107" s="107"/>
      <c r="I107" s="108">
        <f>Q504</f>
        <v>0</v>
      </c>
      <c r="J107" s="108">
        <f>R504</f>
        <v>0</v>
      </c>
      <c r="K107" s="108">
        <f>K504</f>
        <v>0</v>
      </c>
      <c r="M107" s="105"/>
    </row>
    <row r="108" spans="2:13" s="8" customFormat="1" ht="24.95" customHeight="1">
      <c r="B108" s="105"/>
      <c r="D108" s="106" t="s">
        <v>117</v>
      </c>
      <c r="E108" s="107"/>
      <c r="F108" s="107"/>
      <c r="G108" s="107"/>
      <c r="H108" s="107"/>
      <c r="I108" s="108">
        <f>Q510</f>
        <v>0</v>
      </c>
      <c r="J108" s="108">
        <f>R510</f>
        <v>0</v>
      </c>
      <c r="K108" s="108">
        <f>K510</f>
        <v>0</v>
      </c>
      <c r="M108" s="105"/>
    </row>
    <row r="109" spans="2:13" s="9" customFormat="1" ht="19.899999999999999" customHeight="1">
      <c r="B109" s="109"/>
      <c r="D109" s="110" t="s">
        <v>118</v>
      </c>
      <c r="E109" s="111"/>
      <c r="F109" s="111"/>
      <c r="G109" s="111"/>
      <c r="H109" s="111"/>
      <c r="I109" s="112">
        <f>Q511</f>
        <v>0</v>
      </c>
      <c r="J109" s="112">
        <f>R511</f>
        <v>0</v>
      </c>
      <c r="K109" s="112">
        <f>K511</f>
        <v>0</v>
      </c>
      <c r="M109" s="109"/>
    </row>
    <row r="110" spans="2:13" s="9" customFormat="1" ht="19.899999999999999" customHeight="1">
      <c r="B110" s="109"/>
      <c r="D110" s="110" t="s">
        <v>119</v>
      </c>
      <c r="E110" s="111"/>
      <c r="F110" s="111"/>
      <c r="G110" s="111"/>
      <c r="H110" s="111"/>
      <c r="I110" s="112">
        <f>Q516</f>
        <v>0</v>
      </c>
      <c r="J110" s="112">
        <f>R516</f>
        <v>0</v>
      </c>
      <c r="K110" s="112">
        <f>K516</f>
        <v>0</v>
      </c>
      <c r="M110" s="109"/>
    </row>
    <row r="111" spans="2:13" s="9" customFormat="1" ht="19.899999999999999" customHeight="1">
      <c r="B111" s="109"/>
      <c r="D111" s="110" t="s">
        <v>120</v>
      </c>
      <c r="E111" s="111"/>
      <c r="F111" s="111"/>
      <c r="G111" s="111"/>
      <c r="H111" s="111"/>
      <c r="I111" s="112">
        <f>Q519</f>
        <v>0</v>
      </c>
      <c r="J111" s="112">
        <f>R519</f>
        <v>0</v>
      </c>
      <c r="K111" s="112">
        <f>K519</f>
        <v>0</v>
      </c>
      <c r="M111" s="109"/>
    </row>
    <row r="112" spans="2:13" s="1" customFormat="1" ht="21.75" customHeight="1">
      <c r="B112" s="30"/>
      <c r="M112" s="30"/>
    </row>
    <row r="113" spans="2:65" s="1" customFormat="1" ht="6.95" customHeight="1">
      <c r="B113" s="30"/>
      <c r="M113" s="30"/>
    </row>
    <row r="114" spans="2:65" s="1" customFormat="1" ht="29.25" customHeight="1">
      <c r="B114" s="30"/>
      <c r="C114" s="104" t="s">
        <v>121</v>
      </c>
      <c r="K114" s="113">
        <f>ROUND(K115 + K116 + K117 + K118 + K119 + K120,2)</f>
        <v>0</v>
      </c>
      <c r="M114" s="30"/>
      <c r="O114" s="114" t="s">
        <v>40</v>
      </c>
    </row>
    <row r="115" spans="2:65" s="1" customFormat="1" ht="18" customHeight="1">
      <c r="B115" s="115"/>
      <c r="C115" s="116"/>
      <c r="D115" s="239" t="s">
        <v>122</v>
      </c>
      <c r="E115" s="240"/>
      <c r="F115" s="240"/>
      <c r="G115" s="116"/>
      <c r="H115" s="116"/>
      <c r="I115" s="116"/>
      <c r="J115" s="116"/>
      <c r="K115" s="118">
        <v>0</v>
      </c>
      <c r="L115" s="116"/>
      <c r="M115" s="115"/>
      <c r="N115" s="116"/>
      <c r="O115" s="119" t="s">
        <v>41</v>
      </c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20" t="s">
        <v>123</v>
      </c>
      <c r="AZ115" s="116"/>
      <c r="BA115" s="116"/>
      <c r="BB115" s="116"/>
      <c r="BC115" s="116"/>
      <c r="BD115" s="116"/>
      <c r="BE115" s="121">
        <f t="shared" ref="BE115:BE120" si="1">IF(O115="základní",K115,0)</f>
        <v>0</v>
      </c>
      <c r="BF115" s="121">
        <f t="shared" ref="BF115:BF120" si="2">IF(O115="snížená",K115,0)</f>
        <v>0</v>
      </c>
      <c r="BG115" s="121">
        <f t="shared" ref="BG115:BG120" si="3">IF(O115="zákl. přenesená",K115,0)</f>
        <v>0</v>
      </c>
      <c r="BH115" s="121">
        <f t="shared" ref="BH115:BH120" si="4">IF(O115="sníž. přenesená",K115,0)</f>
        <v>0</v>
      </c>
      <c r="BI115" s="121">
        <f t="shared" ref="BI115:BI120" si="5">IF(O115="nulová",K115,0)</f>
        <v>0</v>
      </c>
      <c r="BJ115" s="120" t="s">
        <v>86</v>
      </c>
      <c r="BK115" s="116"/>
      <c r="BL115" s="116"/>
      <c r="BM115" s="116"/>
    </row>
    <row r="116" spans="2:65" s="1" customFormat="1" ht="18" customHeight="1">
      <c r="B116" s="115"/>
      <c r="C116" s="116"/>
      <c r="D116" s="239" t="s">
        <v>124</v>
      </c>
      <c r="E116" s="240"/>
      <c r="F116" s="240"/>
      <c r="G116" s="116"/>
      <c r="H116" s="116"/>
      <c r="I116" s="116"/>
      <c r="J116" s="116"/>
      <c r="K116" s="118">
        <v>0</v>
      </c>
      <c r="L116" s="116"/>
      <c r="M116" s="115"/>
      <c r="N116" s="116"/>
      <c r="O116" s="119" t="s">
        <v>41</v>
      </c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20" t="s">
        <v>123</v>
      </c>
      <c r="AZ116" s="116"/>
      <c r="BA116" s="116"/>
      <c r="BB116" s="116"/>
      <c r="BC116" s="116"/>
      <c r="BD116" s="116"/>
      <c r="BE116" s="121">
        <f t="shared" si="1"/>
        <v>0</v>
      </c>
      <c r="BF116" s="121">
        <f t="shared" si="2"/>
        <v>0</v>
      </c>
      <c r="BG116" s="121">
        <f t="shared" si="3"/>
        <v>0</v>
      </c>
      <c r="BH116" s="121">
        <f t="shared" si="4"/>
        <v>0</v>
      </c>
      <c r="BI116" s="121">
        <f t="shared" si="5"/>
        <v>0</v>
      </c>
      <c r="BJ116" s="120" t="s">
        <v>86</v>
      </c>
      <c r="BK116" s="116"/>
      <c r="BL116" s="116"/>
      <c r="BM116" s="116"/>
    </row>
    <row r="117" spans="2:65" s="1" customFormat="1" ht="18" customHeight="1">
      <c r="B117" s="115"/>
      <c r="C117" s="116"/>
      <c r="D117" s="239" t="s">
        <v>125</v>
      </c>
      <c r="E117" s="240"/>
      <c r="F117" s="240"/>
      <c r="G117" s="116"/>
      <c r="H117" s="116"/>
      <c r="I117" s="116"/>
      <c r="J117" s="116"/>
      <c r="K117" s="118">
        <v>0</v>
      </c>
      <c r="L117" s="116"/>
      <c r="M117" s="115"/>
      <c r="N117" s="116"/>
      <c r="O117" s="119" t="s">
        <v>41</v>
      </c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6"/>
      <c r="AS117" s="116"/>
      <c r="AT117" s="116"/>
      <c r="AU117" s="116"/>
      <c r="AV117" s="116"/>
      <c r="AW117" s="116"/>
      <c r="AX117" s="116"/>
      <c r="AY117" s="120" t="s">
        <v>123</v>
      </c>
      <c r="AZ117" s="116"/>
      <c r="BA117" s="116"/>
      <c r="BB117" s="116"/>
      <c r="BC117" s="116"/>
      <c r="BD117" s="116"/>
      <c r="BE117" s="121">
        <f t="shared" si="1"/>
        <v>0</v>
      </c>
      <c r="BF117" s="121">
        <f t="shared" si="2"/>
        <v>0</v>
      </c>
      <c r="BG117" s="121">
        <f t="shared" si="3"/>
        <v>0</v>
      </c>
      <c r="BH117" s="121">
        <f t="shared" si="4"/>
        <v>0</v>
      </c>
      <c r="BI117" s="121">
        <f t="shared" si="5"/>
        <v>0</v>
      </c>
      <c r="BJ117" s="120" t="s">
        <v>86</v>
      </c>
      <c r="BK117" s="116"/>
      <c r="BL117" s="116"/>
      <c r="BM117" s="116"/>
    </row>
    <row r="118" spans="2:65" s="1" customFormat="1" ht="18" customHeight="1">
      <c r="B118" s="115"/>
      <c r="C118" s="116"/>
      <c r="D118" s="239" t="s">
        <v>126</v>
      </c>
      <c r="E118" s="240"/>
      <c r="F118" s="240"/>
      <c r="G118" s="116"/>
      <c r="H118" s="116"/>
      <c r="I118" s="116"/>
      <c r="J118" s="116"/>
      <c r="K118" s="118">
        <v>0</v>
      </c>
      <c r="L118" s="116"/>
      <c r="M118" s="115"/>
      <c r="N118" s="116"/>
      <c r="O118" s="119" t="s">
        <v>41</v>
      </c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6"/>
      <c r="AJ118" s="116"/>
      <c r="AK118" s="116"/>
      <c r="AL118" s="116"/>
      <c r="AM118" s="116"/>
      <c r="AN118" s="116"/>
      <c r="AO118" s="116"/>
      <c r="AP118" s="116"/>
      <c r="AQ118" s="116"/>
      <c r="AR118" s="116"/>
      <c r="AS118" s="116"/>
      <c r="AT118" s="116"/>
      <c r="AU118" s="116"/>
      <c r="AV118" s="116"/>
      <c r="AW118" s="116"/>
      <c r="AX118" s="116"/>
      <c r="AY118" s="120" t="s">
        <v>123</v>
      </c>
      <c r="AZ118" s="116"/>
      <c r="BA118" s="116"/>
      <c r="BB118" s="116"/>
      <c r="BC118" s="116"/>
      <c r="BD118" s="116"/>
      <c r="BE118" s="121">
        <f t="shared" si="1"/>
        <v>0</v>
      </c>
      <c r="BF118" s="121">
        <f t="shared" si="2"/>
        <v>0</v>
      </c>
      <c r="BG118" s="121">
        <f t="shared" si="3"/>
        <v>0</v>
      </c>
      <c r="BH118" s="121">
        <f t="shared" si="4"/>
        <v>0</v>
      </c>
      <c r="BI118" s="121">
        <f t="shared" si="5"/>
        <v>0</v>
      </c>
      <c r="BJ118" s="120" t="s">
        <v>86</v>
      </c>
      <c r="BK118" s="116"/>
      <c r="BL118" s="116"/>
      <c r="BM118" s="116"/>
    </row>
    <row r="119" spans="2:65" s="1" customFormat="1" ht="18" customHeight="1">
      <c r="B119" s="115"/>
      <c r="C119" s="116"/>
      <c r="D119" s="239" t="s">
        <v>127</v>
      </c>
      <c r="E119" s="240"/>
      <c r="F119" s="240"/>
      <c r="G119" s="116"/>
      <c r="H119" s="116"/>
      <c r="I119" s="116"/>
      <c r="J119" s="116"/>
      <c r="K119" s="118">
        <v>0</v>
      </c>
      <c r="L119" s="116"/>
      <c r="M119" s="115"/>
      <c r="N119" s="116"/>
      <c r="O119" s="119" t="s">
        <v>41</v>
      </c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16"/>
      <c r="AJ119" s="116"/>
      <c r="AK119" s="116"/>
      <c r="AL119" s="116"/>
      <c r="AM119" s="116"/>
      <c r="AN119" s="116"/>
      <c r="AO119" s="116"/>
      <c r="AP119" s="116"/>
      <c r="AQ119" s="116"/>
      <c r="AR119" s="116"/>
      <c r="AS119" s="116"/>
      <c r="AT119" s="116"/>
      <c r="AU119" s="116"/>
      <c r="AV119" s="116"/>
      <c r="AW119" s="116"/>
      <c r="AX119" s="116"/>
      <c r="AY119" s="120" t="s">
        <v>123</v>
      </c>
      <c r="AZ119" s="116"/>
      <c r="BA119" s="116"/>
      <c r="BB119" s="116"/>
      <c r="BC119" s="116"/>
      <c r="BD119" s="116"/>
      <c r="BE119" s="121">
        <f t="shared" si="1"/>
        <v>0</v>
      </c>
      <c r="BF119" s="121">
        <f t="shared" si="2"/>
        <v>0</v>
      </c>
      <c r="BG119" s="121">
        <f t="shared" si="3"/>
        <v>0</v>
      </c>
      <c r="BH119" s="121">
        <f t="shared" si="4"/>
        <v>0</v>
      </c>
      <c r="BI119" s="121">
        <f t="shared" si="5"/>
        <v>0</v>
      </c>
      <c r="BJ119" s="120" t="s">
        <v>86</v>
      </c>
      <c r="BK119" s="116"/>
      <c r="BL119" s="116"/>
      <c r="BM119" s="116"/>
    </row>
    <row r="120" spans="2:65" s="1" customFormat="1" ht="18" customHeight="1">
      <c r="B120" s="115"/>
      <c r="C120" s="116"/>
      <c r="D120" s="117" t="s">
        <v>128</v>
      </c>
      <c r="E120" s="116"/>
      <c r="F120" s="116"/>
      <c r="G120" s="116"/>
      <c r="H120" s="116"/>
      <c r="I120" s="116"/>
      <c r="J120" s="116"/>
      <c r="K120" s="118">
        <f>ROUND(K30*T120,2)</f>
        <v>0</v>
      </c>
      <c r="L120" s="116"/>
      <c r="M120" s="115"/>
      <c r="N120" s="116"/>
      <c r="O120" s="119" t="s">
        <v>41</v>
      </c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16"/>
      <c r="AJ120" s="116"/>
      <c r="AK120" s="116"/>
      <c r="AL120" s="116"/>
      <c r="AM120" s="116"/>
      <c r="AN120" s="116"/>
      <c r="AO120" s="116"/>
      <c r="AP120" s="116"/>
      <c r="AQ120" s="116"/>
      <c r="AR120" s="116"/>
      <c r="AS120" s="116"/>
      <c r="AT120" s="116"/>
      <c r="AU120" s="116"/>
      <c r="AV120" s="116"/>
      <c r="AW120" s="116"/>
      <c r="AX120" s="116"/>
      <c r="AY120" s="120" t="s">
        <v>129</v>
      </c>
      <c r="AZ120" s="116"/>
      <c r="BA120" s="116"/>
      <c r="BB120" s="116"/>
      <c r="BC120" s="116"/>
      <c r="BD120" s="116"/>
      <c r="BE120" s="121">
        <f t="shared" si="1"/>
        <v>0</v>
      </c>
      <c r="BF120" s="121">
        <f t="shared" si="2"/>
        <v>0</v>
      </c>
      <c r="BG120" s="121">
        <f t="shared" si="3"/>
        <v>0</v>
      </c>
      <c r="BH120" s="121">
        <f t="shared" si="4"/>
        <v>0</v>
      </c>
      <c r="BI120" s="121">
        <f t="shared" si="5"/>
        <v>0</v>
      </c>
      <c r="BJ120" s="120" t="s">
        <v>86</v>
      </c>
      <c r="BK120" s="116"/>
      <c r="BL120" s="116"/>
      <c r="BM120" s="116"/>
    </row>
    <row r="121" spans="2:65" s="1" customFormat="1" ht="11.25">
      <c r="B121" s="30"/>
      <c r="M121" s="30"/>
    </row>
    <row r="122" spans="2:65" s="1" customFormat="1" ht="29.25" customHeight="1">
      <c r="B122" s="30"/>
      <c r="C122" s="122" t="s">
        <v>130</v>
      </c>
      <c r="D122" s="94"/>
      <c r="E122" s="94"/>
      <c r="F122" s="94"/>
      <c r="G122" s="94"/>
      <c r="H122" s="94"/>
      <c r="I122" s="94"/>
      <c r="J122" s="94"/>
      <c r="K122" s="123">
        <f>ROUND(K96+K114,2)</f>
        <v>0</v>
      </c>
      <c r="L122" s="94"/>
      <c r="M122" s="30"/>
    </row>
    <row r="123" spans="2:65" s="1" customFormat="1" ht="6.95" customHeight="1"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30"/>
    </row>
    <row r="127" spans="2:65" s="1" customFormat="1" ht="6.95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30"/>
    </row>
    <row r="128" spans="2:65" s="1" customFormat="1" ht="24.95" customHeight="1">
      <c r="B128" s="30"/>
      <c r="C128" s="19" t="s">
        <v>131</v>
      </c>
      <c r="M128" s="30"/>
    </row>
    <row r="129" spans="2:65" s="1" customFormat="1" ht="6.95" customHeight="1">
      <c r="B129" s="30"/>
      <c r="M129" s="30"/>
    </row>
    <row r="130" spans="2:65" s="1" customFormat="1" ht="12" customHeight="1">
      <c r="B130" s="30"/>
      <c r="C130" s="25" t="s">
        <v>17</v>
      </c>
      <c r="M130" s="30"/>
    </row>
    <row r="131" spans="2:65" s="1" customFormat="1" ht="26.25" customHeight="1">
      <c r="B131" s="30"/>
      <c r="E131" s="235" t="str">
        <f>E7</f>
        <v>Modernizace trakčního vedení v křižovatce ul. Březenecká u měnírny č. 2, Chomutov</v>
      </c>
      <c r="F131" s="236"/>
      <c r="G131" s="236"/>
      <c r="H131" s="236"/>
      <c r="M131" s="30"/>
    </row>
    <row r="132" spans="2:65" s="1" customFormat="1" ht="12" customHeight="1">
      <c r="B132" s="30"/>
      <c r="C132" s="25" t="s">
        <v>93</v>
      </c>
      <c r="M132" s="30"/>
    </row>
    <row r="133" spans="2:65" s="1" customFormat="1" ht="16.5" customHeight="1">
      <c r="B133" s="30"/>
      <c r="E133" s="215" t="str">
        <f>E9</f>
        <v xml:space="preserve">SO650 - Trakční trolejové vedení </v>
      </c>
      <c r="F133" s="237"/>
      <c r="G133" s="237"/>
      <c r="H133" s="237"/>
      <c r="M133" s="30"/>
    </row>
    <row r="134" spans="2:65" s="1" customFormat="1" ht="6.95" customHeight="1">
      <c r="B134" s="30"/>
      <c r="M134" s="30"/>
    </row>
    <row r="135" spans="2:65" s="1" customFormat="1" ht="12" customHeight="1">
      <c r="B135" s="30"/>
      <c r="C135" s="25" t="s">
        <v>21</v>
      </c>
      <c r="F135" s="23" t="str">
        <f>F12</f>
        <v>Chomutov</v>
      </c>
      <c r="I135" s="25" t="s">
        <v>23</v>
      </c>
      <c r="J135" s="50" t="str">
        <f>IF(J12="","",J12)</f>
        <v>17. 10. 2024</v>
      </c>
      <c r="M135" s="30"/>
    </row>
    <row r="136" spans="2:65" s="1" customFormat="1" ht="6.95" customHeight="1">
      <c r="B136" s="30"/>
      <c r="M136" s="30"/>
    </row>
    <row r="137" spans="2:65" s="1" customFormat="1" ht="15.2" customHeight="1">
      <c r="B137" s="30"/>
      <c r="C137" s="25" t="s">
        <v>25</v>
      </c>
      <c r="F137" s="23" t="str">
        <f>E15</f>
        <v>Dopravní podnik Chomutova a Jirkova, a.s.</v>
      </c>
      <c r="I137" s="25" t="s">
        <v>31</v>
      </c>
      <c r="J137" s="28" t="str">
        <f>E21</f>
        <v xml:space="preserve"> </v>
      </c>
      <c r="M137" s="30"/>
    </row>
    <row r="138" spans="2:65" s="1" customFormat="1" ht="15.2" customHeight="1">
      <c r="B138" s="30"/>
      <c r="C138" s="25" t="s">
        <v>29</v>
      </c>
      <c r="F138" s="23" t="str">
        <f>IF(E18="","",E18)</f>
        <v>Vyplň údaj</v>
      </c>
      <c r="I138" s="25" t="s">
        <v>33</v>
      </c>
      <c r="J138" s="28" t="str">
        <f>E24</f>
        <v>Elektroline, a.s.</v>
      </c>
      <c r="M138" s="30"/>
    </row>
    <row r="139" spans="2:65" s="1" customFormat="1" ht="10.35" customHeight="1">
      <c r="B139" s="30"/>
      <c r="M139" s="30"/>
    </row>
    <row r="140" spans="2:65" s="10" customFormat="1" ht="29.25" customHeight="1">
      <c r="B140" s="124"/>
      <c r="C140" s="125" t="s">
        <v>132</v>
      </c>
      <c r="D140" s="126" t="s">
        <v>61</v>
      </c>
      <c r="E140" s="126" t="s">
        <v>57</v>
      </c>
      <c r="F140" s="126" t="s">
        <v>58</v>
      </c>
      <c r="G140" s="126" t="s">
        <v>133</v>
      </c>
      <c r="H140" s="126" t="s">
        <v>134</v>
      </c>
      <c r="I140" s="126" t="s">
        <v>135</v>
      </c>
      <c r="J140" s="126" t="s">
        <v>136</v>
      </c>
      <c r="K140" s="126" t="s">
        <v>103</v>
      </c>
      <c r="L140" s="127" t="s">
        <v>137</v>
      </c>
      <c r="M140" s="124"/>
      <c r="N140" s="57" t="s">
        <v>1</v>
      </c>
      <c r="O140" s="58" t="s">
        <v>40</v>
      </c>
      <c r="P140" s="58" t="s">
        <v>138</v>
      </c>
      <c r="Q140" s="58" t="s">
        <v>139</v>
      </c>
      <c r="R140" s="58" t="s">
        <v>140</v>
      </c>
      <c r="S140" s="58" t="s">
        <v>141</v>
      </c>
      <c r="T140" s="58" t="s">
        <v>142</v>
      </c>
      <c r="U140" s="58" t="s">
        <v>143</v>
      </c>
      <c r="V140" s="58" t="s">
        <v>144</v>
      </c>
      <c r="W140" s="58" t="s">
        <v>145</v>
      </c>
      <c r="X140" s="59" t="s">
        <v>146</v>
      </c>
    </row>
    <row r="141" spans="2:65" s="1" customFormat="1" ht="22.9" customHeight="1">
      <c r="B141" s="30"/>
      <c r="C141" s="62" t="s">
        <v>147</v>
      </c>
      <c r="K141" s="128">
        <f>BK141</f>
        <v>0</v>
      </c>
      <c r="M141" s="30"/>
      <c r="N141" s="60"/>
      <c r="O141" s="51"/>
      <c r="P141" s="51"/>
      <c r="Q141" s="129">
        <f>Q142+Q350+Q456+Q504+Q510</f>
        <v>0</v>
      </c>
      <c r="R141" s="129">
        <f>R142+R350+R456+R504+R510</f>
        <v>0</v>
      </c>
      <c r="S141" s="51"/>
      <c r="T141" s="130">
        <f>T142+T350+T456+T504+T510</f>
        <v>0</v>
      </c>
      <c r="U141" s="51"/>
      <c r="V141" s="130">
        <f>V142+V350+V456+V504+V510</f>
        <v>24.857333949999997</v>
      </c>
      <c r="W141" s="51"/>
      <c r="X141" s="131">
        <f>X142+X350+X456+X504+X510</f>
        <v>219.24700000000001</v>
      </c>
      <c r="AT141" s="15" t="s">
        <v>77</v>
      </c>
      <c r="AU141" s="15" t="s">
        <v>105</v>
      </c>
      <c r="BK141" s="132">
        <f>BK142+BK350+BK456+BK504+BK510</f>
        <v>0</v>
      </c>
    </row>
    <row r="142" spans="2:65" s="11" customFormat="1" ht="25.9" customHeight="1">
      <c r="B142" s="133"/>
      <c r="D142" s="134" t="s">
        <v>77</v>
      </c>
      <c r="E142" s="135" t="s">
        <v>148</v>
      </c>
      <c r="F142" s="135" t="s">
        <v>149</v>
      </c>
      <c r="I142" s="136"/>
      <c r="J142" s="136"/>
      <c r="K142" s="137">
        <f>BK142</f>
        <v>0</v>
      </c>
      <c r="M142" s="133"/>
      <c r="N142" s="138"/>
      <c r="Q142" s="139">
        <f>Q143+Q153+Q166+Q170+Q204+Q226+Q237</f>
        <v>0</v>
      </c>
      <c r="R142" s="139">
        <f>R143+R153+R166+R170+R204+R226+R237</f>
        <v>0</v>
      </c>
      <c r="T142" s="140">
        <f>T143+T153+T166+T170+T204+T226+T237</f>
        <v>0</v>
      </c>
      <c r="V142" s="140">
        <f>V143+V153+V166+V170+V204+V226+V237</f>
        <v>5.4793999999999995E-2</v>
      </c>
      <c r="X142" s="141">
        <f>X143+X153+X166+X170+X204+X226+X237</f>
        <v>0</v>
      </c>
      <c r="AR142" s="134" t="s">
        <v>86</v>
      </c>
      <c r="AT142" s="142" t="s">
        <v>77</v>
      </c>
      <c r="AU142" s="142" t="s">
        <v>78</v>
      </c>
      <c r="AY142" s="134" t="s">
        <v>150</v>
      </c>
      <c r="BK142" s="143">
        <f>BK143+BK153+BK166+BK170+BK204+BK226+BK237</f>
        <v>0</v>
      </c>
    </row>
    <row r="143" spans="2:65" s="11" customFormat="1" ht="22.9" customHeight="1">
      <c r="B143" s="133"/>
      <c r="D143" s="134" t="s">
        <v>77</v>
      </c>
      <c r="E143" s="144" t="s">
        <v>151</v>
      </c>
      <c r="F143" s="144" t="s">
        <v>152</v>
      </c>
      <c r="I143" s="136"/>
      <c r="J143" s="136"/>
      <c r="K143" s="145">
        <f>BK143</f>
        <v>0</v>
      </c>
      <c r="M143" s="133"/>
      <c r="N143" s="138"/>
      <c r="Q143" s="139">
        <f>SUM(Q144:Q152)</f>
        <v>0</v>
      </c>
      <c r="R143" s="139">
        <f>SUM(R144:R152)</f>
        <v>0</v>
      </c>
      <c r="T143" s="140">
        <f>SUM(T144:T152)</f>
        <v>0</v>
      </c>
      <c r="V143" s="140">
        <f>SUM(V144:V152)</f>
        <v>0</v>
      </c>
      <c r="X143" s="141">
        <f>SUM(X144:X152)</f>
        <v>0</v>
      </c>
      <c r="AR143" s="134" t="s">
        <v>86</v>
      </c>
      <c r="AT143" s="142" t="s">
        <v>77</v>
      </c>
      <c r="AU143" s="142" t="s">
        <v>86</v>
      </c>
      <c r="AY143" s="134" t="s">
        <v>150</v>
      </c>
      <c r="BK143" s="143">
        <f>SUM(BK144:BK152)</f>
        <v>0</v>
      </c>
    </row>
    <row r="144" spans="2:65" s="1" customFormat="1" ht="24.2" customHeight="1">
      <c r="B144" s="115"/>
      <c r="C144" s="146" t="s">
        <v>86</v>
      </c>
      <c r="D144" s="146" t="s">
        <v>153</v>
      </c>
      <c r="E144" s="147" t="s">
        <v>154</v>
      </c>
      <c r="F144" s="148" t="s">
        <v>155</v>
      </c>
      <c r="G144" s="149" t="s">
        <v>156</v>
      </c>
      <c r="H144" s="150">
        <v>1</v>
      </c>
      <c r="I144" s="151"/>
      <c r="J144" s="151"/>
      <c r="K144" s="152">
        <f>ROUND(P144*H144,2)</f>
        <v>0</v>
      </c>
      <c r="L144" s="148" t="s">
        <v>157</v>
      </c>
      <c r="M144" s="30"/>
      <c r="N144" s="153" t="s">
        <v>1</v>
      </c>
      <c r="O144" s="114" t="s">
        <v>41</v>
      </c>
      <c r="P144" s="154">
        <f>I144+J144</f>
        <v>0</v>
      </c>
      <c r="Q144" s="154">
        <f>ROUND(I144*H144,2)</f>
        <v>0</v>
      </c>
      <c r="R144" s="154">
        <f>ROUND(J144*H144,2)</f>
        <v>0</v>
      </c>
      <c r="T144" s="155">
        <f>S144*H144</f>
        <v>0</v>
      </c>
      <c r="U144" s="155">
        <v>0</v>
      </c>
      <c r="V144" s="155">
        <f>U144*H144</f>
        <v>0</v>
      </c>
      <c r="W144" s="155">
        <v>0</v>
      </c>
      <c r="X144" s="156">
        <f>W144*H144</f>
        <v>0</v>
      </c>
      <c r="AR144" s="157" t="s">
        <v>158</v>
      </c>
      <c r="AT144" s="157" t="s">
        <v>153</v>
      </c>
      <c r="AU144" s="157" t="s">
        <v>88</v>
      </c>
      <c r="AY144" s="15" t="s">
        <v>150</v>
      </c>
      <c r="BE144" s="158">
        <f>IF(O144="základní",K144,0)</f>
        <v>0</v>
      </c>
      <c r="BF144" s="158">
        <f>IF(O144="snížená",K144,0)</f>
        <v>0</v>
      </c>
      <c r="BG144" s="158">
        <f>IF(O144="zákl. přenesená",K144,0)</f>
        <v>0</v>
      </c>
      <c r="BH144" s="158">
        <f>IF(O144="sníž. přenesená",K144,0)</f>
        <v>0</v>
      </c>
      <c r="BI144" s="158">
        <f>IF(O144="nulová",K144,0)</f>
        <v>0</v>
      </c>
      <c r="BJ144" s="15" t="s">
        <v>86</v>
      </c>
      <c r="BK144" s="158">
        <f>ROUND(P144*H144,2)</f>
        <v>0</v>
      </c>
      <c r="BL144" s="15" t="s">
        <v>158</v>
      </c>
      <c r="BM144" s="157" t="s">
        <v>159</v>
      </c>
    </row>
    <row r="145" spans="2:65" s="1" customFormat="1" ht="11.25">
      <c r="B145" s="30"/>
      <c r="D145" s="159" t="s">
        <v>160</v>
      </c>
      <c r="F145" s="160" t="s">
        <v>161</v>
      </c>
      <c r="I145" s="116"/>
      <c r="J145" s="116"/>
      <c r="M145" s="30"/>
      <c r="N145" s="161"/>
      <c r="X145" s="54"/>
      <c r="AT145" s="15" t="s">
        <v>160</v>
      </c>
      <c r="AU145" s="15" t="s">
        <v>88</v>
      </c>
    </row>
    <row r="146" spans="2:65" s="1" customFormat="1" ht="24.2" customHeight="1">
      <c r="B146" s="115"/>
      <c r="C146" s="146" t="s">
        <v>88</v>
      </c>
      <c r="D146" s="146" t="s">
        <v>153</v>
      </c>
      <c r="E146" s="147" t="s">
        <v>162</v>
      </c>
      <c r="F146" s="148" t="s">
        <v>163</v>
      </c>
      <c r="G146" s="149" t="s">
        <v>164</v>
      </c>
      <c r="H146" s="150">
        <v>7</v>
      </c>
      <c r="I146" s="151"/>
      <c r="J146" s="151"/>
      <c r="K146" s="152">
        <f>ROUND(P146*H146,2)</f>
        <v>0</v>
      </c>
      <c r="L146" s="148" t="s">
        <v>157</v>
      </c>
      <c r="M146" s="30"/>
      <c r="N146" s="153" t="s">
        <v>1</v>
      </c>
      <c r="O146" s="114" t="s">
        <v>41</v>
      </c>
      <c r="P146" s="154">
        <f>I146+J146</f>
        <v>0</v>
      </c>
      <c r="Q146" s="154">
        <f>ROUND(I146*H146,2)</f>
        <v>0</v>
      </c>
      <c r="R146" s="154">
        <f>ROUND(J146*H146,2)</f>
        <v>0</v>
      </c>
      <c r="T146" s="155">
        <f>S146*H146</f>
        <v>0</v>
      </c>
      <c r="U146" s="155">
        <v>0</v>
      </c>
      <c r="V146" s="155">
        <f>U146*H146</f>
        <v>0</v>
      </c>
      <c r="W146" s="155">
        <v>0</v>
      </c>
      <c r="X146" s="156">
        <f>W146*H146</f>
        <v>0</v>
      </c>
      <c r="AR146" s="157" t="s">
        <v>158</v>
      </c>
      <c r="AT146" s="157" t="s">
        <v>153</v>
      </c>
      <c r="AU146" s="157" t="s">
        <v>88</v>
      </c>
      <c r="AY146" s="15" t="s">
        <v>150</v>
      </c>
      <c r="BE146" s="158">
        <f>IF(O146="základní",K146,0)</f>
        <v>0</v>
      </c>
      <c r="BF146" s="158">
        <f>IF(O146="snížená",K146,0)</f>
        <v>0</v>
      </c>
      <c r="BG146" s="158">
        <f>IF(O146="zákl. přenesená",K146,0)</f>
        <v>0</v>
      </c>
      <c r="BH146" s="158">
        <f>IF(O146="sníž. přenesená",K146,0)</f>
        <v>0</v>
      </c>
      <c r="BI146" s="158">
        <f>IF(O146="nulová",K146,0)</f>
        <v>0</v>
      </c>
      <c r="BJ146" s="15" t="s">
        <v>86</v>
      </c>
      <c r="BK146" s="158">
        <f>ROUND(P146*H146,2)</f>
        <v>0</v>
      </c>
      <c r="BL146" s="15" t="s">
        <v>158</v>
      </c>
      <c r="BM146" s="157" t="s">
        <v>165</v>
      </c>
    </row>
    <row r="147" spans="2:65" s="1" customFormat="1" ht="11.25">
      <c r="B147" s="30"/>
      <c r="D147" s="159" t="s">
        <v>160</v>
      </c>
      <c r="F147" s="160" t="s">
        <v>166</v>
      </c>
      <c r="I147" s="116"/>
      <c r="J147" s="116"/>
      <c r="M147" s="30"/>
      <c r="N147" s="161"/>
      <c r="X147" s="54"/>
      <c r="AT147" s="15" t="s">
        <v>160</v>
      </c>
      <c r="AU147" s="15" t="s">
        <v>88</v>
      </c>
    </row>
    <row r="148" spans="2:65" s="12" customFormat="1" ht="11.25">
      <c r="B148" s="162"/>
      <c r="D148" s="163" t="s">
        <v>167</v>
      </c>
      <c r="E148" s="164" t="s">
        <v>1</v>
      </c>
      <c r="F148" s="165" t="s">
        <v>168</v>
      </c>
      <c r="H148" s="166">
        <v>7</v>
      </c>
      <c r="I148" s="167"/>
      <c r="J148" s="167"/>
      <c r="M148" s="162"/>
      <c r="N148" s="168"/>
      <c r="X148" s="169"/>
      <c r="AT148" s="164" t="s">
        <v>167</v>
      </c>
      <c r="AU148" s="164" t="s">
        <v>88</v>
      </c>
      <c r="AV148" s="12" t="s">
        <v>88</v>
      </c>
      <c r="AW148" s="12" t="s">
        <v>4</v>
      </c>
      <c r="AX148" s="12" t="s">
        <v>86</v>
      </c>
      <c r="AY148" s="164" t="s">
        <v>150</v>
      </c>
    </row>
    <row r="149" spans="2:65" s="1" customFormat="1" ht="55.5" customHeight="1">
      <c r="B149" s="115"/>
      <c r="C149" s="146" t="s">
        <v>169</v>
      </c>
      <c r="D149" s="146" t="s">
        <v>153</v>
      </c>
      <c r="E149" s="147" t="s">
        <v>170</v>
      </c>
      <c r="F149" s="148" t="s">
        <v>171</v>
      </c>
      <c r="G149" s="149" t="s">
        <v>172</v>
      </c>
      <c r="H149" s="150">
        <v>30</v>
      </c>
      <c r="I149" s="151"/>
      <c r="J149" s="151"/>
      <c r="K149" s="152">
        <f>ROUND(P149*H149,2)</f>
        <v>0</v>
      </c>
      <c r="L149" s="148" t="s">
        <v>173</v>
      </c>
      <c r="M149" s="30"/>
      <c r="N149" s="153" t="s">
        <v>1</v>
      </c>
      <c r="O149" s="114" t="s">
        <v>41</v>
      </c>
      <c r="P149" s="154">
        <f>I149+J149</f>
        <v>0</v>
      </c>
      <c r="Q149" s="154">
        <f>ROUND(I149*H149,2)</f>
        <v>0</v>
      </c>
      <c r="R149" s="154">
        <f>ROUND(J149*H149,2)</f>
        <v>0</v>
      </c>
      <c r="T149" s="155">
        <f>S149*H149</f>
        <v>0</v>
      </c>
      <c r="U149" s="155">
        <v>0</v>
      </c>
      <c r="V149" s="155">
        <f>U149*H149</f>
        <v>0</v>
      </c>
      <c r="W149" s="155">
        <v>0</v>
      </c>
      <c r="X149" s="156">
        <f>W149*H149</f>
        <v>0</v>
      </c>
      <c r="AR149" s="157" t="s">
        <v>174</v>
      </c>
      <c r="AT149" s="157" t="s">
        <v>153</v>
      </c>
      <c r="AU149" s="157" t="s">
        <v>88</v>
      </c>
      <c r="AY149" s="15" t="s">
        <v>150</v>
      </c>
      <c r="BE149" s="158">
        <f>IF(O149="základní",K149,0)</f>
        <v>0</v>
      </c>
      <c r="BF149" s="158">
        <f>IF(O149="snížená",K149,0)</f>
        <v>0</v>
      </c>
      <c r="BG149" s="158">
        <f>IF(O149="zákl. přenesená",K149,0)</f>
        <v>0</v>
      </c>
      <c r="BH149" s="158">
        <f>IF(O149="sníž. přenesená",K149,0)</f>
        <v>0</v>
      </c>
      <c r="BI149" s="158">
        <f>IF(O149="nulová",K149,0)</f>
        <v>0</v>
      </c>
      <c r="BJ149" s="15" t="s">
        <v>86</v>
      </c>
      <c r="BK149" s="158">
        <f>ROUND(P149*H149,2)</f>
        <v>0</v>
      </c>
      <c r="BL149" s="15" t="s">
        <v>174</v>
      </c>
      <c r="BM149" s="157" t="s">
        <v>175</v>
      </c>
    </row>
    <row r="150" spans="2:65" s="1" customFormat="1" ht="11.25">
      <c r="B150" s="30"/>
      <c r="D150" s="159" t="s">
        <v>160</v>
      </c>
      <c r="F150" s="160" t="s">
        <v>176</v>
      </c>
      <c r="I150" s="116"/>
      <c r="J150" s="116"/>
      <c r="M150" s="30"/>
      <c r="N150" s="161"/>
      <c r="X150" s="54"/>
      <c r="AT150" s="15" t="s">
        <v>160</v>
      </c>
      <c r="AU150" s="15" t="s">
        <v>88</v>
      </c>
    </row>
    <row r="151" spans="2:65" s="1" customFormat="1" ht="49.15" customHeight="1">
      <c r="B151" s="115"/>
      <c r="C151" s="146" t="s">
        <v>158</v>
      </c>
      <c r="D151" s="146" t="s">
        <v>153</v>
      </c>
      <c r="E151" s="147" t="s">
        <v>177</v>
      </c>
      <c r="F151" s="148" t="s">
        <v>178</v>
      </c>
      <c r="G151" s="149" t="s">
        <v>172</v>
      </c>
      <c r="H151" s="150">
        <v>30</v>
      </c>
      <c r="I151" s="151"/>
      <c r="J151" s="151"/>
      <c r="K151" s="152">
        <f>ROUND(P151*H151,2)</f>
        <v>0</v>
      </c>
      <c r="L151" s="148" t="s">
        <v>173</v>
      </c>
      <c r="M151" s="30"/>
      <c r="N151" s="153" t="s">
        <v>1</v>
      </c>
      <c r="O151" s="114" t="s">
        <v>41</v>
      </c>
      <c r="P151" s="154">
        <f>I151+J151</f>
        <v>0</v>
      </c>
      <c r="Q151" s="154">
        <f>ROUND(I151*H151,2)</f>
        <v>0</v>
      </c>
      <c r="R151" s="154">
        <f>ROUND(J151*H151,2)</f>
        <v>0</v>
      </c>
      <c r="T151" s="155">
        <f>S151*H151</f>
        <v>0</v>
      </c>
      <c r="U151" s="155">
        <v>0</v>
      </c>
      <c r="V151" s="155">
        <f>U151*H151</f>
        <v>0</v>
      </c>
      <c r="W151" s="155">
        <v>0</v>
      </c>
      <c r="X151" s="156">
        <f>W151*H151</f>
        <v>0</v>
      </c>
      <c r="AR151" s="157" t="s">
        <v>174</v>
      </c>
      <c r="AT151" s="157" t="s">
        <v>153</v>
      </c>
      <c r="AU151" s="157" t="s">
        <v>88</v>
      </c>
      <c r="AY151" s="15" t="s">
        <v>150</v>
      </c>
      <c r="BE151" s="158">
        <f>IF(O151="základní",K151,0)</f>
        <v>0</v>
      </c>
      <c r="BF151" s="158">
        <f>IF(O151="snížená",K151,0)</f>
        <v>0</v>
      </c>
      <c r="BG151" s="158">
        <f>IF(O151="zákl. přenesená",K151,0)</f>
        <v>0</v>
      </c>
      <c r="BH151" s="158">
        <f>IF(O151="sníž. přenesená",K151,0)</f>
        <v>0</v>
      </c>
      <c r="BI151" s="158">
        <f>IF(O151="nulová",K151,0)</f>
        <v>0</v>
      </c>
      <c r="BJ151" s="15" t="s">
        <v>86</v>
      </c>
      <c r="BK151" s="158">
        <f>ROUND(P151*H151,2)</f>
        <v>0</v>
      </c>
      <c r="BL151" s="15" t="s">
        <v>174</v>
      </c>
      <c r="BM151" s="157" t="s">
        <v>179</v>
      </c>
    </row>
    <row r="152" spans="2:65" s="1" customFormat="1" ht="11.25">
      <c r="B152" s="30"/>
      <c r="D152" s="159" t="s">
        <v>160</v>
      </c>
      <c r="F152" s="160" t="s">
        <v>180</v>
      </c>
      <c r="I152" s="116"/>
      <c r="J152" s="116"/>
      <c r="M152" s="30"/>
      <c r="N152" s="161"/>
      <c r="X152" s="54"/>
      <c r="AT152" s="15" t="s">
        <v>160</v>
      </c>
      <c r="AU152" s="15" t="s">
        <v>88</v>
      </c>
    </row>
    <row r="153" spans="2:65" s="11" customFormat="1" ht="22.9" customHeight="1">
      <c r="B153" s="133"/>
      <c r="D153" s="134" t="s">
        <v>77</v>
      </c>
      <c r="E153" s="144" t="s">
        <v>181</v>
      </c>
      <c r="F153" s="144" t="s">
        <v>182</v>
      </c>
      <c r="I153" s="136"/>
      <c r="J153" s="136"/>
      <c r="K153" s="145">
        <f>BK153</f>
        <v>0</v>
      </c>
      <c r="M153" s="133"/>
      <c r="N153" s="138"/>
      <c r="Q153" s="139">
        <f>SUM(Q154:Q165)</f>
        <v>0</v>
      </c>
      <c r="R153" s="139">
        <f>SUM(R154:R165)</f>
        <v>0</v>
      </c>
      <c r="T153" s="140">
        <f>SUM(T154:T165)</f>
        <v>0</v>
      </c>
      <c r="V153" s="140">
        <f>SUM(V154:V165)</f>
        <v>0</v>
      </c>
      <c r="X153" s="141">
        <f>SUM(X154:X165)</f>
        <v>0</v>
      </c>
      <c r="AR153" s="134" t="s">
        <v>169</v>
      </c>
      <c r="AT153" s="142" t="s">
        <v>77</v>
      </c>
      <c r="AU153" s="142" t="s">
        <v>86</v>
      </c>
      <c r="AY153" s="134" t="s">
        <v>150</v>
      </c>
      <c r="BK153" s="143">
        <f>SUM(BK154:BK165)</f>
        <v>0</v>
      </c>
    </row>
    <row r="154" spans="2:65" s="1" customFormat="1" ht="16.5" customHeight="1">
      <c r="B154" s="115"/>
      <c r="C154" s="146" t="s">
        <v>183</v>
      </c>
      <c r="D154" s="146" t="s">
        <v>153</v>
      </c>
      <c r="E154" s="147" t="s">
        <v>184</v>
      </c>
      <c r="F154" s="148" t="s">
        <v>185</v>
      </c>
      <c r="G154" s="149" t="s">
        <v>186</v>
      </c>
      <c r="H154" s="150">
        <v>13</v>
      </c>
      <c r="I154" s="151"/>
      <c r="J154" s="151"/>
      <c r="K154" s="152">
        <f t="shared" ref="K154:K165" si="6">ROUND(P154*H154,2)</f>
        <v>0</v>
      </c>
      <c r="L154" s="148" t="s">
        <v>1</v>
      </c>
      <c r="M154" s="30"/>
      <c r="N154" s="153" t="s">
        <v>1</v>
      </c>
      <c r="O154" s="114" t="s">
        <v>41</v>
      </c>
      <c r="P154" s="154">
        <f t="shared" ref="P154:P165" si="7">I154+J154</f>
        <v>0</v>
      </c>
      <c r="Q154" s="154">
        <f t="shared" ref="Q154:Q165" si="8">ROUND(I154*H154,2)</f>
        <v>0</v>
      </c>
      <c r="R154" s="154">
        <f t="shared" ref="R154:R165" si="9">ROUND(J154*H154,2)</f>
        <v>0</v>
      </c>
      <c r="T154" s="155">
        <f t="shared" ref="T154:T165" si="10">S154*H154</f>
        <v>0</v>
      </c>
      <c r="U154" s="155">
        <v>0</v>
      </c>
      <c r="V154" s="155">
        <f t="shared" ref="V154:V165" si="11">U154*H154</f>
        <v>0</v>
      </c>
      <c r="W154" s="155">
        <v>0</v>
      </c>
      <c r="X154" s="156">
        <f t="shared" ref="X154:X165" si="12">W154*H154</f>
        <v>0</v>
      </c>
      <c r="AR154" s="157" t="s">
        <v>158</v>
      </c>
      <c r="AT154" s="157" t="s">
        <v>153</v>
      </c>
      <c r="AU154" s="157" t="s">
        <v>88</v>
      </c>
      <c r="AY154" s="15" t="s">
        <v>150</v>
      </c>
      <c r="BE154" s="158">
        <f t="shared" ref="BE154:BE165" si="13">IF(O154="základní",K154,0)</f>
        <v>0</v>
      </c>
      <c r="BF154" s="158">
        <f t="shared" ref="BF154:BF165" si="14">IF(O154="snížená",K154,0)</f>
        <v>0</v>
      </c>
      <c r="BG154" s="158">
        <f t="shared" ref="BG154:BG165" si="15">IF(O154="zákl. přenesená",K154,0)</f>
        <v>0</v>
      </c>
      <c r="BH154" s="158">
        <f t="shared" ref="BH154:BH165" si="16">IF(O154="sníž. přenesená",K154,0)</f>
        <v>0</v>
      </c>
      <c r="BI154" s="158">
        <f t="shared" ref="BI154:BI165" si="17">IF(O154="nulová",K154,0)</f>
        <v>0</v>
      </c>
      <c r="BJ154" s="15" t="s">
        <v>86</v>
      </c>
      <c r="BK154" s="158">
        <f t="shared" ref="BK154:BK165" si="18">ROUND(P154*H154,2)</f>
        <v>0</v>
      </c>
      <c r="BL154" s="15" t="s">
        <v>158</v>
      </c>
      <c r="BM154" s="157" t="s">
        <v>187</v>
      </c>
    </row>
    <row r="155" spans="2:65" s="1" customFormat="1" ht="16.5" customHeight="1">
      <c r="B155" s="115"/>
      <c r="C155" s="146" t="s">
        <v>188</v>
      </c>
      <c r="D155" s="146" t="s">
        <v>153</v>
      </c>
      <c r="E155" s="147" t="s">
        <v>189</v>
      </c>
      <c r="F155" s="148" t="s">
        <v>190</v>
      </c>
      <c r="G155" s="149" t="s">
        <v>186</v>
      </c>
      <c r="H155" s="150">
        <v>20</v>
      </c>
      <c r="I155" s="151"/>
      <c r="J155" s="151"/>
      <c r="K155" s="152">
        <f t="shared" si="6"/>
        <v>0</v>
      </c>
      <c r="L155" s="148" t="s">
        <v>1</v>
      </c>
      <c r="M155" s="30"/>
      <c r="N155" s="153" t="s">
        <v>1</v>
      </c>
      <c r="O155" s="114" t="s">
        <v>41</v>
      </c>
      <c r="P155" s="154">
        <f t="shared" si="7"/>
        <v>0</v>
      </c>
      <c r="Q155" s="154">
        <f t="shared" si="8"/>
        <v>0</v>
      </c>
      <c r="R155" s="154">
        <f t="shared" si="9"/>
        <v>0</v>
      </c>
      <c r="T155" s="155">
        <f t="shared" si="10"/>
        <v>0</v>
      </c>
      <c r="U155" s="155">
        <v>0</v>
      </c>
      <c r="V155" s="155">
        <f t="shared" si="11"/>
        <v>0</v>
      </c>
      <c r="W155" s="155">
        <v>0</v>
      </c>
      <c r="X155" s="156">
        <f t="shared" si="12"/>
        <v>0</v>
      </c>
      <c r="AR155" s="157" t="s">
        <v>158</v>
      </c>
      <c r="AT155" s="157" t="s">
        <v>153</v>
      </c>
      <c r="AU155" s="157" t="s">
        <v>88</v>
      </c>
      <c r="AY155" s="15" t="s">
        <v>150</v>
      </c>
      <c r="BE155" s="158">
        <f t="shared" si="13"/>
        <v>0</v>
      </c>
      <c r="BF155" s="158">
        <f t="shared" si="14"/>
        <v>0</v>
      </c>
      <c r="BG155" s="158">
        <f t="shared" si="15"/>
        <v>0</v>
      </c>
      <c r="BH155" s="158">
        <f t="shared" si="16"/>
        <v>0</v>
      </c>
      <c r="BI155" s="158">
        <f t="shared" si="17"/>
        <v>0</v>
      </c>
      <c r="BJ155" s="15" t="s">
        <v>86</v>
      </c>
      <c r="BK155" s="158">
        <f t="shared" si="18"/>
        <v>0</v>
      </c>
      <c r="BL155" s="15" t="s">
        <v>158</v>
      </c>
      <c r="BM155" s="157" t="s">
        <v>191</v>
      </c>
    </row>
    <row r="156" spans="2:65" s="12" customFormat="1" ht="11.25">
      <c r="B156" s="162"/>
      <c r="D156" s="163" t="s">
        <v>167</v>
      </c>
      <c r="E156" s="164" t="s">
        <v>1</v>
      </c>
      <c r="F156" s="165" t="s">
        <v>1136</v>
      </c>
      <c r="H156" s="166">
        <v>16</v>
      </c>
      <c r="M156" s="162"/>
      <c r="N156" s="168"/>
      <c r="X156" s="169"/>
      <c r="AT156" s="164" t="s">
        <v>167</v>
      </c>
      <c r="AU156" s="164" t="s">
        <v>88</v>
      </c>
      <c r="AV156" s="12" t="s">
        <v>88</v>
      </c>
      <c r="AW156" s="12" t="s">
        <v>4</v>
      </c>
      <c r="AX156" s="12" t="s">
        <v>78</v>
      </c>
      <c r="AY156" s="164" t="s">
        <v>150</v>
      </c>
    </row>
    <row r="157" spans="2:65" s="12" customFormat="1" ht="11.25">
      <c r="B157" s="162"/>
      <c r="D157" s="163" t="s">
        <v>167</v>
      </c>
      <c r="E157" s="164" t="s">
        <v>1</v>
      </c>
      <c r="F157" s="165" t="s">
        <v>1137</v>
      </c>
      <c r="H157" s="166">
        <v>4</v>
      </c>
      <c r="M157" s="162"/>
      <c r="N157" s="168"/>
      <c r="X157" s="169"/>
      <c r="AT157" s="164" t="s">
        <v>167</v>
      </c>
      <c r="AU157" s="164" t="s">
        <v>88</v>
      </c>
      <c r="AV157" s="12" t="s">
        <v>88</v>
      </c>
      <c r="AW157" s="12" t="s">
        <v>4</v>
      </c>
      <c r="AX157" s="12" t="s">
        <v>78</v>
      </c>
      <c r="AY157" s="164" t="s">
        <v>150</v>
      </c>
    </row>
    <row r="158" spans="2:65" s="13" customFormat="1" ht="11.25">
      <c r="B158" s="181"/>
      <c r="D158" s="163" t="s">
        <v>167</v>
      </c>
      <c r="E158" s="182" t="s">
        <v>1</v>
      </c>
      <c r="F158" s="183" t="s">
        <v>437</v>
      </c>
      <c r="H158" s="184">
        <v>20</v>
      </c>
      <c r="M158" s="181"/>
      <c r="N158" s="186"/>
      <c r="X158" s="187"/>
      <c r="AT158" s="182" t="s">
        <v>167</v>
      </c>
      <c r="AU158" s="182" t="s">
        <v>88</v>
      </c>
      <c r="AV158" s="13" t="s">
        <v>158</v>
      </c>
      <c r="AW158" s="13" t="s">
        <v>4</v>
      </c>
      <c r="AX158" s="13" t="s">
        <v>86</v>
      </c>
      <c r="AY158" s="182" t="s">
        <v>150</v>
      </c>
    </row>
    <row r="159" spans="2:65" s="1" customFormat="1" ht="16.5" customHeight="1">
      <c r="B159" s="115"/>
      <c r="C159" s="146" t="s">
        <v>192</v>
      </c>
      <c r="D159" s="146" t="s">
        <v>153</v>
      </c>
      <c r="E159" s="147" t="s">
        <v>193</v>
      </c>
      <c r="F159" s="148" t="s">
        <v>194</v>
      </c>
      <c r="G159" s="149" t="s">
        <v>186</v>
      </c>
      <c r="H159" s="150">
        <v>3</v>
      </c>
      <c r="I159" s="151"/>
      <c r="J159" s="151"/>
      <c r="K159" s="152">
        <f t="shared" si="6"/>
        <v>0</v>
      </c>
      <c r="L159" s="148" t="s">
        <v>1</v>
      </c>
      <c r="M159" s="30"/>
      <c r="N159" s="153" t="s">
        <v>1</v>
      </c>
      <c r="O159" s="114" t="s">
        <v>41</v>
      </c>
      <c r="P159" s="154">
        <f t="shared" si="7"/>
        <v>0</v>
      </c>
      <c r="Q159" s="154">
        <f t="shared" si="8"/>
        <v>0</v>
      </c>
      <c r="R159" s="154">
        <f t="shared" si="9"/>
        <v>0</v>
      </c>
      <c r="T159" s="155">
        <f t="shared" si="10"/>
        <v>0</v>
      </c>
      <c r="U159" s="155">
        <v>0</v>
      </c>
      <c r="V159" s="155">
        <f t="shared" si="11"/>
        <v>0</v>
      </c>
      <c r="W159" s="155">
        <v>0</v>
      </c>
      <c r="X159" s="156">
        <f t="shared" si="12"/>
        <v>0</v>
      </c>
      <c r="AR159" s="157" t="s">
        <v>174</v>
      </c>
      <c r="AT159" s="157" t="s">
        <v>153</v>
      </c>
      <c r="AU159" s="157" t="s">
        <v>88</v>
      </c>
      <c r="AY159" s="15" t="s">
        <v>150</v>
      </c>
      <c r="BE159" s="158">
        <f t="shared" si="13"/>
        <v>0</v>
      </c>
      <c r="BF159" s="158">
        <f t="shared" si="14"/>
        <v>0</v>
      </c>
      <c r="BG159" s="158">
        <f t="shared" si="15"/>
        <v>0</v>
      </c>
      <c r="BH159" s="158">
        <f t="shared" si="16"/>
        <v>0</v>
      </c>
      <c r="BI159" s="158">
        <f t="shared" si="17"/>
        <v>0</v>
      </c>
      <c r="BJ159" s="15" t="s">
        <v>86</v>
      </c>
      <c r="BK159" s="158">
        <f t="shared" si="18"/>
        <v>0</v>
      </c>
      <c r="BL159" s="15" t="s">
        <v>174</v>
      </c>
      <c r="BM159" s="157" t="s">
        <v>195</v>
      </c>
    </row>
    <row r="160" spans="2:65" s="1" customFormat="1" ht="16.5" customHeight="1">
      <c r="B160" s="115"/>
      <c r="C160" s="146" t="s">
        <v>196</v>
      </c>
      <c r="D160" s="146" t="s">
        <v>153</v>
      </c>
      <c r="E160" s="147" t="s">
        <v>197</v>
      </c>
      <c r="F160" s="148" t="s">
        <v>198</v>
      </c>
      <c r="G160" s="149" t="s">
        <v>186</v>
      </c>
      <c r="H160" s="150">
        <v>2</v>
      </c>
      <c r="I160" s="151"/>
      <c r="J160" s="151"/>
      <c r="K160" s="152">
        <f t="shared" si="6"/>
        <v>0</v>
      </c>
      <c r="L160" s="148" t="s">
        <v>1</v>
      </c>
      <c r="M160" s="30"/>
      <c r="N160" s="153" t="s">
        <v>1</v>
      </c>
      <c r="O160" s="114" t="s">
        <v>41</v>
      </c>
      <c r="P160" s="154">
        <f t="shared" si="7"/>
        <v>0</v>
      </c>
      <c r="Q160" s="154">
        <f t="shared" si="8"/>
        <v>0</v>
      </c>
      <c r="R160" s="154">
        <f t="shared" si="9"/>
        <v>0</v>
      </c>
      <c r="T160" s="155">
        <f t="shared" si="10"/>
        <v>0</v>
      </c>
      <c r="U160" s="155">
        <v>0</v>
      </c>
      <c r="V160" s="155">
        <f t="shared" si="11"/>
        <v>0</v>
      </c>
      <c r="W160" s="155">
        <v>0</v>
      </c>
      <c r="X160" s="156">
        <f t="shared" si="12"/>
        <v>0</v>
      </c>
      <c r="AR160" s="157" t="s">
        <v>174</v>
      </c>
      <c r="AT160" s="157" t="s">
        <v>153</v>
      </c>
      <c r="AU160" s="157" t="s">
        <v>88</v>
      </c>
      <c r="AY160" s="15" t="s">
        <v>150</v>
      </c>
      <c r="BE160" s="158">
        <f t="shared" si="13"/>
        <v>0</v>
      </c>
      <c r="BF160" s="158">
        <f t="shared" si="14"/>
        <v>0</v>
      </c>
      <c r="BG160" s="158">
        <f t="shared" si="15"/>
        <v>0</v>
      </c>
      <c r="BH160" s="158">
        <f t="shared" si="16"/>
        <v>0</v>
      </c>
      <c r="BI160" s="158">
        <f t="shared" si="17"/>
        <v>0</v>
      </c>
      <c r="BJ160" s="15" t="s">
        <v>86</v>
      </c>
      <c r="BK160" s="158">
        <f t="shared" si="18"/>
        <v>0</v>
      </c>
      <c r="BL160" s="15" t="s">
        <v>174</v>
      </c>
      <c r="BM160" s="157" t="s">
        <v>199</v>
      </c>
    </row>
    <row r="161" spans="2:65" s="1" customFormat="1" ht="16.5" customHeight="1">
      <c r="B161" s="115"/>
      <c r="C161" s="146" t="s">
        <v>200</v>
      </c>
      <c r="D161" s="146" t="s">
        <v>153</v>
      </c>
      <c r="E161" s="147" t="s">
        <v>201</v>
      </c>
      <c r="F161" s="148" t="s">
        <v>202</v>
      </c>
      <c r="G161" s="149" t="s">
        <v>186</v>
      </c>
      <c r="H161" s="150">
        <v>1</v>
      </c>
      <c r="I161" s="151"/>
      <c r="J161" s="151"/>
      <c r="K161" s="152">
        <f t="shared" si="6"/>
        <v>0</v>
      </c>
      <c r="L161" s="148" t="s">
        <v>1</v>
      </c>
      <c r="M161" s="30"/>
      <c r="N161" s="153" t="s">
        <v>1</v>
      </c>
      <c r="O161" s="114" t="s">
        <v>41</v>
      </c>
      <c r="P161" s="154">
        <f t="shared" si="7"/>
        <v>0</v>
      </c>
      <c r="Q161" s="154">
        <f t="shared" si="8"/>
        <v>0</v>
      </c>
      <c r="R161" s="154">
        <f t="shared" si="9"/>
        <v>0</v>
      </c>
      <c r="T161" s="155">
        <f t="shared" si="10"/>
        <v>0</v>
      </c>
      <c r="U161" s="155">
        <v>0</v>
      </c>
      <c r="V161" s="155">
        <f t="shared" si="11"/>
        <v>0</v>
      </c>
      <c r="W161" s="155">
        <v>0</v>
      </c>
      <c r="X161" s="156">
        <f t="shared" si="12"/>
        <v>0</v>
      </c>
      <c r="AR161" s="157" t="s">
        <v>174</v>
      </c>
      <c r="AT161" s="157" t="s">
        <v>153</v>
      </c>
      <c r="AU161" s="157" t="s">
        <v>88</v>
      </c>
      <c r="AY161" s="15" t="s">
        <v>150</v>
      </c>
      <c r="BE161" s="158">
        <f t="shared" si="13"/>
        <v>0</v>
      </c>
      <c r="BF161" s="158">
        <f t="shared" si="14"/>
        <v>0</v>
      </c>
      <c r="BG161" s="158">
        <f t="shared" si="15"/>
        <v>0</v>
      </c>
      <c r="BH161" s="158">
        <f t="shared" si="16"/>
        <v>0</v>
      </c>
      <c r="BI161" s="158">
        <f t="shared" si="17"/>
        <v>0</v>
      </c>
      <c r="BJ161" s="15" t="s">
        <v>86</v>
      </c>
      <c r="BK161" s="158">
        <f t="shared" si="18"/>
        <v>0</v>
      </c>
      <c r="BL161" s="15" t="s">
        <v>174</v>
      </c>
      <c r="BM161" s="157" t="s">
        <v>203</v>
      </c>
    </row>
    <row r="162" spans="2:65" s="1" customFormat="1" ht="24.2" customHeight="1">
      <c r="B162" s="115"/>
      <c r="C162" s="146" t="s">
        <v>204</v>
      </c>
      <c r="D162" s="146" t="s">
        <v>153</v>
      </c>
      <c r="E162" s="147" t="s">
        <v>205</v>
      </c>
      <c r="F162" s="148" t="s">
        <v>206</v>
      </c>
      <c r="G162" s="149" t="s">
        <v>186</v>
      </c>
      <c r="H162" s="150">
        <v>4</v>
      </c>
      <c r="I162" s="151"/>
      <c r="J162" s="151"/>
      <c r="K162" s="152">
        <f t="shared" si="6"/>
        <v>0</v>
      </c>
      <c r="L162" s="148" t="s">
        <v>1</v>
      </c>
      <c r="M162" s="30"/>
      <c r="N162" s="153" t="s">
        <v>1</v>
      </c>
      <c r="O162" s="114" t="s">
        <v>41</v>
      </c>
      <c r="P162" s="154">
        <f t="shared" si="7"/>
        <v>0</v>
      </c>
      <c r="Q162" s="154">
        <f t="shared" si="8"/>
        <v>0</v>
      </c>
      <c r="R162" s="154">
        <f t="shared" si="9"/>
        <v>0</v>
      </c>
      <c r="T162" s="155">
        <f t="shared" si="10"/>
        <v>0</v>
      </c>
      <c r="U162" s="155">
        <v>0</v>
      </c>
      <c r="V162" s="155">
        <f t="shared" si="11"/>
        <v>0</v>
      </c>
      <c r="W162" s="155">
        <v>0</v>
      </c>
      <c r="X162" s="156">
        <f t="shared" si="12"/>
        <v>0</v>
      </c>
      <c r="AR162" s="157" t="s">
        <v>158</v>
      </c>
      <c r="AT162" s="157" t="s">
        <v>153</v>
      </c>
      <c r="AU162" s="157" t="s">
        <v>88</v>
      </c>
      <c r="AY162" s="15" t="s">
        <v>150</v>
      </c>
      <c r="BE162" s="158">
        <f t="shared" si="13"/>
        <v>0</v>
      </c>
      <c r="BF162" s="158">
        <f t="shared" si="14"/>
        <v>0</v>
      </c>
      <c r="BG162" s="158">
        <f t="shared" si="15"/>
        <v>0</v>
      </c>
      <c r="BH162" s="158">
        <f t="shared" si="16"/>
        <v>0</v>
      </c>
      <c r="BI162" s="158">
        <f t="shared" si="17"/>
        <v>0</v>
      </c>
      <c r="BJ162" s="15" t="s">
        <v>86</v>
      </c>
      <c r="BK162" s="158">
        <f t="shared" si="18"/>
        <v>0</v>
      </c>
      <c r="BL162" s="15" t="s">
        <v>158</v>
      </c>
      <c r="BM162" s="157" t="s">
        <v>207</v>
      </c>
    </row>
    <row r="163" spans="2:65" s="1" customFormat="1" ht="16.5" customHeight="1">
      <c r="B163" s="115"/>
      <c r="C163" s="146" t="s">
        <v>208</v>
      </c>
      <c r="D163" s="146" t="s">
        <v>153</v>
      </c>
      <c r="E163" s="147" t="s">
        <v>209</v>
      </c>
      <c r="F163" s="148" t="s">
        <v>210</v>
      </c>
      <c r="G163" s="149" t="s">
        <v>211</v>
      </c>
      <c r="H163" s="150">
        <v>270</v>
      </c>
      <c r="I163" s="151"/>
      <c r="J163" s="151"/>
      <c r="K163" s="152">
        <f t="shared" si="6"/>
        <v>0</v>
      </c>
      <c r="L163" s="148" t="s">
        <v>1</v>
      </c>
      <c r="M163" s="30"/>
      <c r="N163" s="153" t="s">
        <v>1</v>
      </c>
      <c r="O163" s="114" t="s">
        <v>41</v>
      </c>
      <c r="P163" s="154">
        <f t="shared" si="7"/>
        <v>0</v>
      </c>
      <c r="Q163" s="154">
        <f t="shared" si="8"/>
        <v>0</v>
      </c>
      <c r="R163" s="154">
        <f t="shared" si="9"/>
        <v>0</v>
      </c>
      <c r="T163" s="155">
        <f t="shared" si="10"/>
        <v>0</v>
      </c>
      <c r="U163" s="155">
        <v>0</v>
      </c>
      <c r="V163" s="155">
        <f t="shared" si="11"/>
        <v>0</v>
      </c>
      <c r="W163" s="155">
        <v>0</v>
      </c>
      <c r="X163" s="156">
        <f t="shared" si="12"/>
        <v>0</v>
      </c>
      <c r="AR163" s="157" t="s">
        <v>158</v>
      </c>
      <c r="AT163" s="157" t="s">
        <v>153</v>
      </c>
      <c r="AU163" s="157" t="s">
        <v>88</v>
      </c>
      <c r="AY163" s="15" t="s">
        <v>150</v>
      </c>
      <c r="BE163" s="158">
        <f t="shared" si="13"/>
        <v>0</v>
      </c>
      <c r="BF163" s="158">
        <f t="shared" si="14"/>
        <v>0</v>
      </c>
      <c r="BG163" s="158">
        <f t="shared" si="15"/>
        <v>0</v>
      </c>
      <c r="BH163" s="158">
        <f t="shared" si="16"/>
        <v>0</v>
      </c>
      <c r="BI163" s="158">
        <f t="shared" si="17"/>
        <v>0</v>
      </c>
      <c r="BJ163" s="15" t="s">
        <v>86</v>
      </c>
      <c r="BK163" s="158">
        <f t="shared" si="18"/>
        <v>0</v>
      </c>
      <c r="BL163" s="15" t="s">
        <v>158</v>
      </c>
      <c r="BM163" s="157" t="s">
        <v>212</v>
      </c>
    </row>
    <row r="164" spans="2:65" s="1" customFormat="1" ht="16.5" customHeight="1">
      <c r="B164" s="115"/>
      <c r="C164" s="146" t="s">
        <v>9</v>
      </c>
      <c r="D164" s="146" t="s">
        <v>153</v>
      </c>
      <c r="E164" s="147" t="s">
        <v>213</v>
      </c>
      <c r="F164" s="148" t="s">
        <v>214</v>
      </c>
      <c r="G164" s="149" t="s">
        <v>186</v>
      </c>
      <c r="H164" s="150">
        <v>6</v>
      </c>
      <c r="I164" s="151"/>
      <c r="J164" s="151"/>
      <c r="K164" s="152">
        <f t="shared" si="6"/>
        <v>0</v>
      </c>
      <c r="L164" s="148" t="s">
        <v>1</v>
      </c>
      <c r="M164" s="30"/>
      <c r="N164" s="153" t="s">
        <v>1</v>
      </c>
      <c r="O164" s="114" t="s">
        <v>41</v>
      </c>
      <c r="P164" s="154">
        <f t="shared" si="7"/>
        <v>0</v>
      </c>
      <c r="Q164" s="154">
        <f t="shared" si="8"/>
        <v>0</v>
      </c>
      <c r="R164" s="154">
        <f t="shared" si="9"/>
        <v>0</v>
      </c>
      <c r="T164" s="155">
        <f t="shared" si="10"/>
        <v>0</v>
      </c>
      <c r="U164" s="155">
        <v>0</v>
      </c>
      <c r="V164" s="155">
        <f t="shared" si="11"/>
        <v>0</v>
      </c>
      <c r="W164" s="155">
        <v>0</v>
      </c>
      <c r="X164" s="156">
        <f t="shared" si="12"/>
        <v>0</v>
      </c>
      <c r="AR164" s="157" t="s">
        <v>174</v>
      </c>
      <c r="AT164" s="157" t="s">
        <v>153</v>
      </c>
      <c r="AU164" s="157" t="s">
        <v>88</v>
      </c>
      <c r="AY164" s="15" t="s">
        <v>150</v>
      </c>
      <c r="BE164" s="158">
        <f t="shared" si="13"/>
        <v>0</v>
      </c>
      <c r="BF164" s="158">
        <f t="shared" si="14"/>
        <v>0</v>
      </c>
      <c r="BG164" s="158">
        <f t="shared" si="15"/>
        <v>0</v>
      </c>
      <c r="BH164" s="158">
        <f t="shared" si="16"/>
        <v>0</v>
      </c>
      <c r="BI164" s="158">
        <f t="shared" si="17"/>
        <v>0</v>
      </c>
      <c r="BJ164" s="15" t="s">
        <v>86</v>
      </c>
      <c r="BK164" s="158">
        <f t="shared" si="18"/>
        <v>0</v>
      </c>
      <c r="BL164" s="15" t="s">
        <v>174</v>
      </c>
      <c r="BM164" s="157" t="s">
        <v>215</v>
      </c>
    </row>
    <row r="165" spans="2:65" s="1" customFormat="1" ht="16.5" customHeight="1">
      <c r="B165" s="115"/>
      <c r="C165" s="146" t="s">
        <v>216</v>
      </c>
      <c r="D165" s="146" t="s">
        <v>153</v>
      </c>
      <c r="E165" s="147" t="s">
        <v>217</v>
      </c>
      <c r="F165" s="148" t="s">
        <v>218</v>
      </c>
      <c r="G165" s="149" t="s">
        <v>186</v>
      </c>
      <c r="H165" s="150">
        <v>3</v>
      </c>
      <c r="I165" s="151"/>
      <c r="J165" s="151"/>
      <c r="K165" s="152">
        <f t="shared" si="6"/>
        <v>0</v>
      </c>
      <c r="L165" s="148" t="s">
        <v>1</v>
      </c>
      <c r="M165" s="30"/>
      <c r="N165" s="153" t="s">
        <v>1</v>
      </c>
      <c r="O165" s="114" t="s">
        <v>41</v>
      </c>
      <c r="P165" s="154">
        <f t="shared" si="7"/>
        <v>0</v>
      </c>
      <c r="Q165" s="154">
        <f t="shared" si="8"/>
        <v>0</v>
      </c>
      <c r="R165" s="154">
        <f t="shared" si="9"/>
        <v>0</v>
      </c>
      <c r="T165" s="155">
        <f t="shared" si="10"/>
        <v>0</v>
      </c>
      <c r="U165" s="155">
        <v>0</v>
      </c>
      <c r="V165" s="155">
        <f t="shared" si="11"/>
        <v>0</v>
      </c>
      <c r="W165" s="155">
        <v>0</v>
      </c>
      <c r="X165" s="156">
        <f t="shared" si="12"/>
        <v>0</v>
      </c>
      <c r="AR165" s="157" t="s">
        <v>174</v>
      </c>
      <c r="AT165" s="157" t="s">
        <v>153</v>
      </c>
      <c r="AU165" s="157" t="s">
        <v>88</v>
      </c>
      <c r="AY165" s="15" t="s">
        <v>150</v>
      </c>
      <c r="BE165" s="158">
        <f t="shared" si="13"/>
        <v>0</v>
      </c>
      <c r="BF165" s="158">
        <f t="shared" si="14"/>
        <v>0</v>
      </c>
      <c r="BG165" s="158">
        <f t="shared" si="15"/>
        <v>0</v>
      </c>
      <c r="BH165" s="158">
        <f t="shared" si="16"/>
        <v>0</v>
      </c>
      <c r="BI165" s="158">
        <f t="shared" si="17"/>
        <v>0</v>
      </c>
      <c r="BJ165" s="15" t="s">
        <v>86</v>
      </c>
      <c r="BK165" s="158">
        <f t="shared" si="18"/>
        <v>0</v>
      </c>
      <c r="BL165" s="15" t="s">
        <v>174</v>
      </c>
      <c r="BM165" s="157" t="s">
        <v>219</v>
      </c>
    </row>
    <row r="166" spans="2:65" s="11" customFormat="1" ht="22.9" customHeight="1">
      <c r="B166" s="133"/>
      <c r="D166" s="134" t="s">
        <v>77</v>
      </c>
      <c r="E166" s="144" t="s">
        <v>220</v>
      </c>
      <c r="F166" s="144" t="s">
        <v>221</v>
      </c>
      <c r="I166" s="136"/>
      <c r="J166" s="136"/>
      <c r="K166" s="145">
        <f>BK166</f>
        <v>0</v>
      </c>
      <c r="M166" s="133"/>
      <c r="N166" s="138"/>
      <c r="Q166" s="139">
        <f>SUM(Q167:Q169)</f>
        <v>0</v>
      </c>
      <c r="R166" s="139">
        <f>SUM(R167:R169)</f>
        <v>0</v>
      </c>
      <c r="T166" s="140">
        <f>SUM(T167:T169)</f>
        <v>0</v>
      </c>
      <c r="V166" s="140">
        <f>SUM(V167:V169)</f>
        <v>0</v>
      </c>
      <c r="X166" s="141">
        <f>SUM(X167:X169)</f>
        <v>0</v>
      </c>
      <c r="AR166" s="134" t="s">
        <v>169</v>
      </c>
      <c r="AT166" s="142" t="s">
        <v>77</v>
      </c>
      <c r="AU166" s="142" t="s">
        <v>86</v>
      </c>
      <c r="AY166" s="134" t="s">
        <v>150</v>
      </c>
      <c r="BK166" s="143">
        <f>SUM(BK167:BK169)</f>
        <v>0</v>
      </c>
    </row>
    <row r="167" spans="2:65" s="1" customFormat="1" ht="21.75" customHeight="1">
      <c r="B167" s="115"/>
      <c r="C167" s="146" t="s">
        <v>222</v>
      </c>
      <c r="D167" s="146" t="s">
        <v>153</v>
      </c>
      <c r="E167" s="147" t="s">
        <v>223</v>
      </c>
      <c r="F167" s="148" t="s">
        <v>224</v>
      </c>
      <c r="G167" s="149" t="s">
        <v>186</v>
      </c>
      <c r="H167" s="150">
        <v>4</v>
      </c>
      <c r="I167" s="151"/>
      <c r="J167" s="151"/>
      <c r="K167" s="152">
        <f>ROUND(P167*H167,2)</f>
        <v>0</v>
      </c>
      <c r="L167" s="148" t="s">
        <v>1</v>
      </c>
      <c r="M167" s="30"/>
      <c r="N167" s="153" t="s">
        <v>1</v>
      </c>
      <c r="O167" s="114" t="s">
        <v>41</v>
      </c>
      <c r="P167" s="154">
        <f>I167+J167</f>
        <v>0</v>
      </c>
      <c r="Q167" s="154">
        <f>ROUND(I167*H167,2)</f>
        <v>0</v>
      </c>
      <c r="R167" s="154">
        <f>ROUND(J167*H167,2)</f>
        <v>0</v>
      </c>
      <c r="T167" s="155">
        <f>S167*H167</f>
        <v>0</v>
      </c>
      <c r="U167" s="155">
        <v>0</v>
      </c>
      <c r="V167" s="155">
        <f>U167*H167</f>
        <v>0</v>
      </c>
      <c r="W167" s="155">
        <v>0</v>
      </c>
      <c r="X167" s="156">
        <f>W167*H167</f>
        <v>0</v>
      </c>
      <c r="AR167" s="157" t="s">
        <v>158</v>
      </c>
      <c r="AT167" s="157" t="s">
        <v>153</v>
      </c>
      <c r="AU167" s="157" t="s">
        <v>88</v>
      </c>
      <c r="AY167" s="15" t="s">
        <v>150</v>
      </c>
      <c r="BE167" s="158">
        <f>IF(O167="základní",K167,0)</f>
        <v>0</v>
      </c>
      <c r="BF167" s="158">
        <f>IF(O167="snížená",K167,0)</f>
        <v>0</v>
      </c>
      <c r="BG167" s="158">
        <f>IF(O167="zákl. přenesená",K167,0)</f>
        <v>0</v>
      </c>
      <c r="BH167" s="158">
        <f>IF(O167="sníž. přenesená",K167,0)</f>
        <v>0</v>
      </c>
      <c r="BI167" s="158">
        <f>IF(O167="nulová",K167,0)</f>
        <v>0</v>
      </c>
      <c r="BJ167" s="15" t="s">
        <v>86</v>
      </c>
      <c r="BK167" s="158">
        <f>ROUND(P167*H167,2)</f>
        <v>0</v>
      </c>
      <c r="BL167" s="15" t="s">
        <v>158</v>
      </c>
      <c r="BM167" s="157" t="s">
        <v>225</v>
      </c>
    </row>
    <row r="168" spans="2:65" s="1" customFormat="1" ht="24.2" customHeight="1">
      <c r="B168" s="115"/>
      <c r="C168" s="170" t="s">
        <v>226</v>
      </c>
      <c r="D168" s="170" t="s">
        <v>227</v>
      </c>
      <c r="E168" s="171" t="s">
        <v>228</v>
      </c>
      <c r="F168" s="172" t="s">
        <v>229</v>
      </c>
      <c r="G168" s="173" t="s">
        <v>186</v>
      </c>
      <c r="H168" s="174">
        <v>4</v>
      </c>
      <c r="I168" s="175"/>
      <c r="J168" s="176"/>
      <c r="K168" s="177">
        <f>ROUND(P168*H168,2)</f>
        <v>0</v>
      </c>
      <c r="L168" s="172" t="s">
        <v>1</v>
      </c>
      <c r="M168" s="178"/>
      <c r="N168" s="179" t="s">
        <v>1</v>
      </c>
      <c r="O168" s="114" t="s">
        <v>41</v>
      </c>
      <c r="P168" s="154">
        <f>I168+J168</f>
        <v>0</v>
      </c>
      <c r="Q168" s="154">
        <f>ROUND(I168*H168,2)</f>
        <v>0</v>
      </c>
      <c r="R168" s="154">
        <f>ROUND(J168*H168,2)</f>
        <v>0</v>
      </c>
      <c r="T168" s="155">
        <f>S168*H168</f>
        <v>0</v>
      </c>
      <c r="U168" s="155">
        <v>0</v>
      </c>
      <c r="V168" s="155">
        <f>U168*H168</f>
        <v>0</v>
      </c>
      <c r="W168" s="155">
        <v>0</v>
      </c>
      <c r="X168" s="156">
        <f>W168*H168</f>
        <v>0</v>
      </c>
      <c r="AR168" s="157" t="s">
        <v>196</v>
      </c>
      <c r="AT168" s="157" t="s">
        <v>227</v>
      </c>
      <c r="AU168" s="157" t="s">
        <v>88</v>
      </c>
      <c r="AY168" s="15" t="s">
        <v>150</v>
      </c>
      <c r="BE168" s="158">
        <f>IF(O168="základní",K168,0)</f>
        <v>0</v>
      </c>
      <c r="BF168" s="158">
        <f>IF(O168="snížená",K168,0)</f>
        <v>0</v>
      </c>
      <c r="BG168" s="158">
        <f>IF(O168="zákl. přenesená",K168,0)</f>
        <v>0</v>
      </c>
      <c r="BH168" s="158">
        <f>IF(O168="sníž. přenesená",K168,0)</f>
        <v>0</v>
      </c>
      <c r="BI168" s="158">
        <f>IF(O168="nulová",K168,0)</f>
        <v>0</v>
      </c>
      <c r="BJ168" s="15" t="s">
        <v>86</v>
      </c>
      <c r="BK168" s="158">
        <f>ROUND(P168*H168,2)</f>
        <v>0</v>
      </c>
      <c r="BL168" s="15" t="s">
        <v>158</v>
      </c>
      <c r="BM168" s="157" t="s">
        <v>230</v>
      </c>
    </row>
    <row r="169" spans="2:65" s="1" customFormat="1" ht="16.5" customHeight="1">
      <c r="B169" s="115"/>
      <c r="C169" s="146" t="s">
        <v>231</v>
      </c>
      <c r="D169" s="146" t="s">
        <v>153</v>
      </c>
      <c r="E169" s="147" t="s">
        <v>232</v>
      </c>
      <c r="F169" s="148" t="s">
        <v>233</v>
      </c>
      <c r="G169" s="149" t="s">
        <v>186</v>
      </c>
      <c r="H169" s="150">
        <v>4</v>
      </c>
      <c r="I169" s="151"/>
      <c r="J169" s="151"/>
      <c r="K169" s="152">
        <f>ROUND(P169*H169,2)</f>
        <v>0</v>
      </c>
      <c r="L169" s="148" t="s">
        <v>1</v>
      </c>
      <c r="M169" s="30"/>
      <c r="N169" s="153" t="s">
        <v>1</v>
      </c>
      <c r="O169" s="114" t="s">
        <v>41</v>
      </c>
      <c r="P169" s="154">
        <f>I169+J169</f>
        <v>0</v>
      </c>
      <c r="Q169" s="154">
        <f>ROUND(I169*H169,2)</f>
        <v>0</v>
      </c>
      <c r="R169" s="154">
        <f>ROUND(J169*H169,2)</f>
        <v>0</v>
      </c>
      <c r="T169" s="155">
        <f>S169*H169</f>
        <v>0</v>
      </c>
      <c r="U169" s="155">
        <v>0</v>
      </c>
      <c r="V169" s="155">
        <f>U169*H169</f>
        <v>0</v>
      </c>
      <c r="W169" s="155">
        <v>0</v>
      </c>
      <c r="X169" s="156">
        <f>W169*H169</f>
        <v>0</v>
      </c>
      <c r="AR169" s="157" t="s">
        <v>158</v>
      </c>
      <c r="AT169" s="157" t="s">
        <v>153</v>
      </c>
      <c r="AU169" s="157" t="s">
        <v>88</v>
      </c>
      <c r="AY169" s="15" t="s">
        <v>150</v>
      </c>
      <c r="BE169" s="158">
        <f>IF(O169="základní",K169,0)</f>
        <v>0</v>
      </c>
      <c r="BF169" s="158">
        <f>IF(O169="snížená",K169,0)</f>
        <v>0</v>
      </c>
      <c r="BG169" s="158">
        <f>IF(O169="zákl. přenesená",K169,0)</f>
        <v>0</v>
      </c>
      <c r="BH169" s="158">
        <f>IF(O169="sníž. přenesená",K169,0)</f>
        <v>0</v>
      </c>
      <c r="BI169" s="158">
        <f>IF(O169="nulová",K169,0)</f>
        <v>0</v>
      </c>
      <c r="BJ169" s="15" t="s">
        <v>86</v>
      </c>
      <c r="BK169" s="158">
        <f>ROUND(P169*H169,2)</f>
        <v>0</v>
      </c>
      <c r="BL169" s="15" t="s">
        <v>158</v>
      </c>
      <c r="BM169" s="157" t="s">
        <v>234</v>
      </c>
    </row>
    <row r="170" spans="2:65" s="11" customFormat="1" ht="22.9" customHeight="1">
      <c r="B170" s="133"/>
      <c r="D170" s="134" t="s">
        <v>77</v>
      </c>
      <c r="E170" s="144" t="s">
        <v>235</v>
      </c>
      <c r="F170" s="144" t="s">
        <v>236</v>
      </c>
      <c r="I170" s="136"/>
      <c r="J170" s="136"/>
      <c r="K170" s="145">
        <f>BK170</f>
        <v>0</v>
      </c>
      <c r="M170" s="133"/>
      <c r="N170" s="138"/>
      <c r="Q170" s="139">
        <f>SUM(Q171:Q203)</f>
        <v>0</v>
      </c>
      <c r="R170" s="139">
        <f>SUM(R171:R203)</f>
        <v>0</v>
      </c>
      <c r="T170" s="140">
        <f>SUM(T171:T203)</f>
        <v>0</v>
      </c>
      <c r="V170" s="140">
        <f>SUM(V171:V203)</f>
        <v>3.1273999999999996E-2</v>
      </c>
      <c r="X170" s="141">
        <f>SUM(X171:X203)</f>
        <v>0</v>
      </c>
      <c r="AR170" s="134" t="s">
        <v>86</v>
      </c>
      <c r="AT170" s="142" t="s">
        <v>77</v>
      </c>
      <c r="AU170" s="142" t="s">
        <v>86</v>
      </c>
      <c r="AY170" s="134" t="s">
        <v>150</v>
      </c>
      <c r="BK170" s="143">
        <f>SUM(BK171:BK203)</f>
        <v>0</v>
      </c>
    </row>
    <row r="171" spans="2:65" s="1" customFormat="1" ht="37.9" customHeight="1">
      <c r="B171" s="115"/>
      <c r="C171" s="146" t="s">
        <v>237</v>
      </c>
      <c r="D171" s="146" t="s">
        <v>153</v>
      </c>
      <c r="E171" s="147" t="s">
        <v>238</v>
      </c>
      <c r="F171" s="148" t="s">
        <v>239</v>
      </c>
      <c r="G171" s="149" t="s">
        <v>156</v>
      </c>
      <c r="H171" s="150">
        <v>13</v>
      </c>
      <c r="I171" s="151"/>
      <c r="J171" s="151"/>
      <c r="K171" s="152">
        <f>ROUND(P171*H171,2)</f>
        <v>0</v>
      </c>
      <c r="L171" s="148" t="s">
        <v>173</v>
      </c>
      <c r="M171" s="30"/>
      <c r="N171" s="153" t="s">
        <v>1</v>
      </c>
      <c r="O171" s="114" t="s">
        <v>41</v>
      </c>
      <c r="P171" s="154">
        <f>I171+J171</f>
        <v>0</v>
      </c>
      <c r="Q171" s="154">
        <f>ROUND(I171*H171,2)</f>
        <v>0</v>
      </c>
      <c r="R171" s="154">
        <f>ROUND(J171*H171,2)</f>
        <v>0</v>
      </c>
      <c r="T171" s="155">
        <f>S171*H171</f>
        <v>0</v>
      </c>
      <c r="U171" s="155">
        <v>0</v>
      </c>
      <c r="V171" s="155">
        <f>U171*H171</f>
        <v>0</v>
      </c>
      <c r="W171" s="155">
        <v>0</v>
      </c>
      <c r="X171" s="156">
        <f>W171*H171</f>
        <v>0</v>
      </c>
      <c r="AR171" s="157" t="s">
        <v>174</v>
      </c>
      <c r="AT171" s="157" t="s">
        <v>153</v>
      </c>
      <c r="AU171" s="157" t="s">
        <v>88</v>
      </c>
      <c r="AY171" s="15" t="s">
        <v>150</v>
      </c>
      <c r="BE171" s="158">
        <f>IF(O171="základní",K171,0)</f>
        <v>0</v>
      </c>
      <c r="BF171" s="158">
        <f>IF(O171="snížená",K171,0)</f>
        <v>0</v>
      </c>
      <c r="BG171" s="158">
        <f>IF(O171="zákl. přenesená",K171,0)</f>
        <v>0</v>
      </c>
      <c r="BH171" s="158">
        <f>IF(O171="sníž. přenesená",K171,0)</f>
        <v>0</v>
      </c>
      <c r="BI171" s="158">
        <f>IF(O171="nulová",K171,0)</f>
        <v>0</v>
      </c>
      <c r="BJ171" s="15" t="s">
        <v>86</v>
      </c>
      <c r="BK171" s="158">
        <f>ROUND(P171*H171,2)</f>
        <v>0</v>
      </c>
      <c r="BL171" s="15" t="s">
        <v>174</v>
      </c>
      <c r="BM171" s="157" t="s">
        <v>240</v>
      </c>
    </row>
    <row r="172" spans="2:65" s="1" customFormat="1" ht="11.25">
      <c r="B172" s="30"/>
      <c r="D172" s="159" t="s">
        <v>160</v>
      </c>
      <c r="F172" s="160" t="s">
        <v>241</v>
      </c>
      <c r="I172" s="116"/>
      <c r="J172" s="116"/>
      <c r="M172" s="30"/>
      <c r="N172" s="161"/>
      <c r="X172" s="54"/>
      <c r="AT172" s="15" t="s">
        <v>160</v>
      </c>
      <c r="AU172" s="15" t="s">
        <v>88</v>
      </c>
    </row>
    <row r="173" spans="2:65" s="1" customFormat="1" ht="16.5" customHeight="1">
      <c r="B173" s="115"/>
      <c r="C173" s="146" t="s">
        <v>242</v>
      </c>
      <c r="D173" s="146" t="s">
        <v>153</v>
      </c>
      <c r="E173" s="147" t="s">
        <v>243</v>
      </c>
      <c r="F173" s="148" t="s">
        <v>244</v>
      </c>
      <c r="G173" s="149" t="s">
        <v>186</v>
      </c>
      <c r="H173" s="150">
        <v>20</v>
      </c>
      <c r="I173" s="151"/>
      <c r="J173" s="151"/>
      <c r="K173" s="152">
        <f t="shared" ref="K173:K183" si="19">ROUND(P173*H173,2)</f>
        <v>0</v>
      </c>
      <c r="L173" s="148" t="s">
        <v>1</v>
      </c>
      <c r="M173" s="30"/>
      <c r="N173" s="153" t="s">
        <v>1</v>
      </c>
      <c r="O173" s="114" t="s">
        <v>41</v>
      </c>
      <c r="P173" s="154">
        <f t="shared" ref="P173:P183" si="20">I173+J173</f>
        <v>0</v>
      </c>
      <c r="Q173" s="154">
        <f t="shared" ref="Q173:Q183" si="21">ROUND(I173*H173,2)</f>
        <v>0</v>
      </c>
      <c r="R173" s="154">
        <f t="shared" ref="R173:R183" si="22">ROUND(J173*H173,2)</f>
        <v>0</v>
      </c>
      <c r="T173" s="155">
        <f t="shared" ref="T173:T183" si="23">S173*H173</f>
        <v>0</v>
      </c>
      <c r="U173" s="155">
        <v>0</v>
      </c>
      <c r="V173" s="155">
        <f t="shared" ref="V173:V183" si="24">U173*H173</f>
        <v>0</v>
      </c>
      <c r="W173" s="155">
        <v>0</v>
      </c>
      <c r="X173" s="156">
        <f t="shared" ref="X173:X183" si="25">W173*H173</f>
        <v>0</v>
      </c>
      <c r="AR173" s="157" t="s">
        <v>245</v>
      </c>
      <c r="AT173" s="157" t="s">
        <v>153</v>
      </c>
      <c r="AU173" s="157" t="s">
        <v>88</v>
      </c>
      <c r="AY173" s="15" t="s">
        <v>150</v>
      </c>
      <c r="BE173" s="158">
        <f t="shared" ref="BE173:BE183" si="26">IF(O173="základní",K173,0)</f>
        <v>0</v>
      </c>
      <c r="BF173" s="158">
        <f t="shared" ref="BF173:BF183" si="27">IF(O173="snížená",K173,0)</f>
        <v>0</v>
      </c>
      <c r="BG173" s="158">
        <f t="shared" ref="BG173:BG183" si="28">IF(O173="zákl. přenesená",K173,0)</f>
        <v>0</v>
      </c>
      <c r="BH173" s="158">
        <f t="shared" ref="BH173:BH183" si="29">IF(O173="sníž. přenesená",K173,0)</f>
        <v>0</v>
      </c>
      <c r="BI173" s="158">
        <f t="shared" ref="BI173:BI183" si="30">IF(O173="nulová",K173,0)</f>
        <v>0</v>
      </c>
      <c r="BJ173" s="15" t="s">
        <v>86</v>
      </c>
      <c r="BK173" s="158">
        <f t="shared" ref="BK173:BK183" si="31">ROUND(P173*H173,2)</f>
        <v>0</v>
      </c>
      <c r="BL173" s="15" t="s">
        <v>245</v>
      </c>
      <c r="BM173" s="157" t="s">
        <v>246</v>
      </c>
    </row>
    <row r="174" spans="2:65" s="1" customFormat="1" ht="24.2" customHeight="1">
      <c r="B174" s="115"/>
      <c r="C174" s="146" t="s">
        <v>247</v>
      </c>
      <c r="D174" s="146" t="s">
        <v>153</v>
      </c>
      <c r="E174" s="147" t="s">
        <v>248</v>
      </c>
      <c r="F174" s="148" t="s">
        <v>249</v>
      </c>
      <c r="G174" s="149" t="s">
        <v>186</v>
      </c>
      <c r="H174" s="150">
        <v>20</v>
      </c>
      <c r="I174" s="151"/>
      <c r="J174" s="151"/>
      <c r="K174" s="152">
        <f t="shared" si="19"/>
        <v>0</v>
      </c>
      <c r="L174" s="148" t="s">
        <v>1</v>
      </c>
      <c r="M174" s="30"/>
      <c r="N174" s="153" t="s">
        <v>1</v>
      </c>
      <c r="O174" s="114" t="s">
        <v>41</v>
      </c>
      <c r="P174" s="154">
        <f t="shared" si="20"/>
        <v>0</v>
      </c>
      <c r="Q174" s="154">
        <f t="shared" si="21"/>
        <v>0</v>
      </c>
      <c r="R174" s="154">
        <f t="shared" si="22"/>
        <v>0</v>
      </c>
      <c r="T174" s="155">
        <f t="shared" si="23"/>
        <v>0</v>
      </c>
      <c r="U174" s="155">
        <v>0</v>
      </c>
      <c r="V174" s="155">
        <f t="shared" si="24"/>
        <v>0</v>
      </c>
      <c r="W174" s="155">
        <v>0</v>
      </c>
      <c r="X174" s="156">
        <f t="shared" si="25"/>
        <v>0</v>
      </c>
      <c r="AR174" s="157" t="s">
        <v>158</v>
      </c>
      <c r="AT174" s="157" t="s">
        <v>153</v>
      </c>
      <c r="AU174" s="157" t="s">
        <v>88</v>
      </c>
      <c r="AY174" s="15" t="s">
        <v>150</v>
      </c>
      <c r="BE174" s="158">
        <f t="shared" si="26"/>
        <v>0</v>
      </c>
      <c r="BF174" s="158">
        <f t="shared" si="27"/>
        <v>0</v>
      </c>
      <c r="BG174" s="158">
        <f t="shared" si="28"/>
        <v>0</v>
      </c>
      <c r="BH174" s="158">
        <f t="shared" si="29"/>
        <v>0</v>
      </c>
      <c r="BI174" s="158">
        <f t="shared" si="30"/>
        <v>0</v>
      </c>
      <c r="BJ174" s="15" t="s">
        <v>86</v>
      </c>
      <c r="BK174" s="158">
        <f t="shared" si="31"/>
        <v>0</v>
      </c>
      <c r="BL174" s="15" t="s">
        <v>158</v>
      </c>
      <c r="BM174" s="157" t="s">
        <v>250</v>
      </c>
    </row>
    <row r="175" spans="2:65" s="1" customFormat="1" ht="21.75" customHeight="1">
      <c r="B175" s="115"/>
      <c r="C175" s="170" t="s">
        <v>251</v>
      </c>
      <c r="D175" s="170" t="s">
        <v>227</v>
      </c>
      <c r="E175" s="171" t="s">
        <v>252</v>
      </c>
      <c r="F175" s="172" t="s">
        <v>253</v>
      </c>
      <c r="G175" s="173" t="s">
        <v>186</v>
      </c>
      <c r="H175" s="174">
        <v>2</v>
      </c>
      <c r="I175" s="175"/>
      <c r="J175" s="176"/>
      <c r="K175" s="177">
        <f t="shared" si="19"/>
        <v>0</v>
      </c>
      <c r="L175" s="172" t="s">
        <v>1</v>
      </c>
      <c r="M175" s="178"/>
      <c r="N175" s="179" t="s">
        <v>1</v>
      </c>
      <c r="O175" s="114" t="s">
        <v>41</v>
      </c>
      <c r="P175" s="154">
        <f t="shared" si="20"/>
        <v>0</v>
      </c>
      <c r="Q175" s="154">
        <f t="shared" si="21"/>
        <v>0</v>
      </c>
      <c r="R175" s="154">
        <f t="shared" si="22"/>
        <v>0</v>
      </c>
      <c r="T175" s="155">
        <f t="shared" si="23"/>
        <v>0</v>
      </c>
      <c r="U175" s="155">
        <v>0</v>
      </c>
      <c r="V175" s="155">
        <f t="shared" si="24"/>
        <v>0</v>
      </c>
      <c r="W175" s="155">
        <v>0</v>
      </c>
      <c r="X175" s="156">
        <f t="shared" si="25"/>
        <v>0</v>
      </c>
      <c r="AR175" s="157" t="s">
        <v>245</v>
      </c>
      <c r="AT175" s="157" t="s">
        <v>227</v>
      </c>
      <c r="AU175" s="157" t="s">
        <v>88</v>
      </c>
      <c r="AY175" s="15" t="s">
        <v>150</v>
      </c>
      <c r="BE175" s="158">
        <f t="shared" si="26"/>
        <v>0</v>
      </c>
      <c r="BF175" s="158">
        <f t="shared" si="27"/>
        <v>0</v>
      </c>
      <c r="BG175" s="158">
        <f t="shared" si="28"/>
        <v>0</v>
      </c>
      <c r="BH175" s="158">
        <f t="shared" si="29"/>
        <v>0</v>
      </c>
      <c r="BI175" s="158">
        <f t="shared" si="30"/>
        <v>0</v>
      </c>
      <c r="BJ175" s="15" t="s">
        <v>86</v>
      </c>
      <c r="BK175" s="158">
        <f t="shared" si="31"/>
        <v>0</v>
      </c>
      <c r="BL175" s="15" t="s">
        <v>245</v>
      </c>
      <c r="BM175" s="157" t="s">
        <v>254</v>
      </c>
    </row>
    <row r="176" spans="2:65" s="1" customFormat="1" ht="21.75" customHeight="1">
      <c r="B176" s="115"/>
      <c r="C176" s="170" t="s">
        <v>8</v>
      </c>
      <c r="D176" s="170" t="s">
        <v>227</v>
      </c>
      <c r="E176" s="171" t="s">
        <v>255</v>
      </c>
      <c r="F176" s="172" t="s">
        <v>256</v>
      </c>
      <c r="G176" s="173" t="s">
        <v>186</v>
      </c>
      <c r="H176" s="174">
        <v>3</v>
      </c>
      <c r="I176" s="175"/>
      <c r="J176" s="176"/>
      <c r="K176" s="177">
        <f t="shared" si="19"/>
        <v>0</v>
      </c>
      <c r="L176" s="172" t="s">
        <v>1</v>
      </c>
      <c r="M176" s="178"/>
      <c r="N176" s="179" t="s">
        <v>1</v>
      </c>
      <c r="O176" s="114" t="s">
        <v>41</v>
      </c>
      <c r="P176" s="154">
        <f t="shared" si="20"/>
        <v>0</v>
      </c>
      <c r="Q176" s="154">
        <f t="shared" si="21"/>
        <v>0</v>
      </c>
      <c r="R176" s="154">
        <f t="shared" si="22"/>
        <v>0</v>
      </c>
      <c r="T176" s="155">
        <f t="shared" si="23"/>
        <v>0</v>
      </c>
      <c r="U176" s="155">
        <v>0</v>
      </c>
      <c r="V176" s="155">
        <f t="shared" si="24"/>
        <v>0</v>
      </c>
      <c r="W176" s="155">
        <v>0</v>
      </c>
      <c r="X176" s="156">
        <f t="shared" si="25"/>
        <v>0</v>
      </c>
      <c r="AR176" s="157" t="s">
        <v>245</v>
      </c>
      <c r="AT176" s="157" t="s">
        <v>227</v>
      </c>
      <c r="AU176" s="157" t="s">
        <v>88</v>
      </c>
      <c r="AY176" s="15" t="s">
        <v>150</v>
      </c>
      <c r="BE176" s="158">
        <f t="shared" si="26"/>
        <v>0</v>
      </c>
      <c r="BF176" s="158">
        <f t="shared" si="27"/>
        <v>0</v>
      </c>
      <c r="BG176" s="158">
        <f t="shared" si="28"/>
        <v>0</v>
      </c>
      <c r="BH176" s="158">
        <f t="shared" si="29"/>
        <v>0</v>
      </c>
      <c r="BI176" s="158">
        <f t="shared" si="30"/>
        <v>0</v>
      </c>
      <c r="BJ176" s="15" t="s">
        <v>86</v>
      </c>
      <c r="BK176" s="158">
        <f t="shared" si="31"/>
        <v>0</v>
      </c>
      <c r="BL176" s="15" t="s">
        <v>245</v>
      </c>
      <c r="BM176" s="157" t="s">
        <v>257</v>
      </c>
    </row>
    <row r="177" spans="2:65" s="1" customFormat="1" ht="21.75" customHeight="1">
      <c r="B177" s="115"/>
      <c r="C177" s="170" t="s">
        <v>258</v>
      </c>
      <c r="D177" s="170" t="s">
        <v>227</v>
      </c>
      <c r="E177" s="171" t="s">
        <v>259</v>
      </c>
      <c r="F177" s="172" t="s">
        <v>260</v>
      </c>
      <c r="G177" s="173" t="s">
        <v>186</v>
      </c>
      <c r="H177" s="174">
        <v>1</v>
      </c>
      <c r="I177" s="175"/>
      <c r="J177" s="176"/>
      <c r="K177" s="177">
        <f t="shared" si="19"/>
        <v>0</v>
      </c>
      <c r="L177" s="172" t="s">
        <v>1</v>
      </c>
      <c r="M177" s="178"/>
      <c r="N177" s="179" t="s">
        <v>1</v>
      </c>
      <c r="O177" s="114" t="s">
        <v>41</v>
      </c>
      <c r="P177" s="154">
        <f t="shared" si="20"/>
        <v>0</v>
      </c>
      <c r="Q177" s="154">
        <f t="shared" si="21"/>
        <v>0</v>
      </c>
      <c r="R177" s="154">
        <f t="shared" si="22"/>
        <v>0</v>
      </c>
      <c r="T177" s="155">
        <f t="shared" si="23"/>
        <v>0</v>
      </c>
      <c r="U177" s="155">
        <v>0</v>
      </c>
      <c r="V177" s="155">
        <f t="shared" si="24"/>
        <v>0</v>
      </c>
      <c r="W177" s="155">
        <v>0</v>
      </c>
      <c r="X177" s="156">
        <f t="shared" si="25"/>
        <v>0</v>
      </c>
      <c r="AR177" s="157" t="s">
        <v>245</v>
      </c>
      <c r="AT177" s="157" t="s">
        <v>227</v>
      </c>
      <c r="AU177" s="157" t="s">
        <v>88</v>
      </c>
      <c r="AY177" s="15" t="s">
        <v>150</v>
      </c>
      <c r="BE177" s="158">
        <f t="shared" si="26"/>
        <v>0</v>
      </c>
      <c r="BF177" s="158">
        <f t="shared" si="27"/>
        <v>0</v>
      </c>
      <c r="BG177" s="158">
        <f t="shared" si="28"/>
        <v>0</v>
      </c>
      <c r="BH177" s="158">
        <f t="shared" si="29"/>
        <v>0</v>
      </c>
      <c r="BI177" s="158">
        <f t="shared" si="30"/>
        <v>0</v>
      </c>
      <c r="BJ177" s="15" t="s">
        <v>86</v>
      </c>
      <c r="BK177" s="158">
        <f t="shared" si="31"/>
        <v>0</v>
      </c>
      <c r="BL177" s="15" t="s">
        <v>245</v>
      </c>
      <c r="BM177" s="157" t="s">
        <v>261</v>
      </c>
    </row>
    <row r="178" spans="2:65" s="1" customFormat="1" ht="21.75" customHeight="1">
      <c r="B178" s="115"/>
      <c r="C178" s="170" t="s">
        <v>262</v>
      </c>
      <c r="D178" s="170" t="s">
        <v>227</v>
      </c>
      <c r="E178" s="171" t="s">
        <v>263</v>
      </c>
      <c r="F178" s="172" t="s">
        <v>264</v>
      </c>
      <c r="G178" s="173" t="s">
        <v>186</v>
      </c>
      <c r="H178" s="174">
        <v>5</v>
      </c>
      <c r="I178" s="175"/>
      <c r="J178" s="176"/>
      <c r="K178" s="177">
        <f t="shared" si="19"/>
        <v>0</v>
      </c>
      <c r="L178" s="172" t="s">
        <v>1</v>
      </c>
      <c r="M178" s="178"/>
      <c r="N178" s="179" t="s">
        <v>1</v>
      </c>
      <c r="O178" s="114" t="s">
        <v>41</v>
      </c>
      <c r="P178" s="154">
        <f t="shared" si="20"/>
        <v>0</v>
      </c>
      <c r="Q178" s="154">
        <f t="shared" si="21"/>
        <v>0</v>
      </c>
      <c r="R178" s="154">
        <f t="shared" si="22"/>
        <v>0</v>
      </c>
      <c r="T178" s="155">
        <f t="shared" si="23"/>
        <v>0</v>
      </c>
      <c r="U178" s="155">
        <v>0</v>
      </c>
      <c r="V178" s="155">
        <f t="shared" si="24"/>
        <v>0</v>
      </c>
      <c r="W178" s="155">
        <v>0</v>
      </c>
      <c r="X178" s="156">
        <f t="shared" si="25"/>
        <v>0</v>
      </c>
      <c r="AR178" s="157" t="s">
        <v>245</v>
      </c>
      <c r="AT178" s="157" t="s">
        <v>227</v>
      </c>
      <c r="AU178" s="157" t="s">
        <v>88</v>
      </c>
      <c r="AY178" s="15" t="s">
        <v>150</v>
      </c>
      <c r="BE178" s="158">
        <f t="shared" si="26"/>
        <v>0</v>
      </c>
      <c r="BF178" s="158">
        <f t="shared" si="27"/>
        <v>0</v>
      </c>
      <c r="BG178" s="158">
        <f t="shared" si="28"/>
        <v>0</v>
      </c>
      <c r="BH178" s="158">
        <f t="shared" si="29"/>
        <v>0</v>
      </c>
      <c r="BI178" s="158">
        <f t="shared" si="30"/>
        <v>0</v>
      </c>
      <c r="BJ178" s="15" t="s">
        <v>86</v>
      </c>
      <c r="BK178" s="158">
        <f t="shared" si="31"/>
        <v>0</v>
      </c>
      <c r="BL178" s="15" t="s">
        <v>245</v>
      </c>
      <c r="BM178" s="157" t="s">
        <v>265</v>
      </c>
    </row>
    <row r="179" spans="2:65" s="1" customFormat="1" ht="21.75" customHeight="1">
      <c r="B179" s="115"/>
      <c r="C179" s="170" t="s">
        <v>266</v>
      </c>
      <c r="D179" s="170" t="s">
        <v>227</v>
      </c>
      <c r="E179" s="171" t="s">
        <v>267</v>
      </c>
      <c r="F179" s="172" t="s">
        <v>268</v>
      </c>
      <c r="G179" s="173" t="s">
        <v>186</v>
      </c>
      <c r="H179" s="174">
        <v>2</v>
      </c>
      <c r="I179" s="175"/>
      <c r="J179" s="176"/>
      <c r="K179" s="177">
        <f t="shared" si="19"/>
        <v>0</v>
      </c>
      <c r="L179" s="172" t="s">
        <v>1</v>
      </c>
      <c r="M179" s="178"/>
      <c r="N179" s="179" t="s">
        <v>1</v>
      </c>
      <c r="O179" s="114" t="s">
        <v>41</v>
      </c>
      <c r="P179" s="154">
        <f t="shared" si="20"/>
        <v>0</v>
      </c>
      <c r="Q179" s="154">
        <f t="shared" si="21"/>
        <v>0</v>
      </c>
      <c r="R179" s="154">
        <f t="shared" si="22"/>
        <v>0</v>
      </c>
      <c r="T179" s="155">
        <f t="shared" si="23"/>
        <v>0</v>
      </c>
      <c r="U179" s="155">
        <v>0</v>
      </c>
      <c r="V179" s="155">
        <f t="shared" si="24"/>
        <v>0</v>
      </c>
      <c r="W179" s="155">
        <v>0</v>
      </c>
      <c r="X179" s="156">
        <f t="shared" si="25"/>
        <v>0</v>
      </c>
      <c r="AR179" s="157" t="s">
        <v>245</v>
      </c>
      <c r="AT179" s="157" t="s">
        <v>227</v>
      </c>
      <c r="AU179" s="157" t="s">
        <v>88</v>
      </c>
      <c r="AY179" s="15" t="s">
        <v>150</v>
      </c>
      <c r="BE179" s="158">
        <f t="shared" si="26"/>
        <v>0</v>
      </c>
      <c r="BF179" s="158">
        <f t="shared" si="27"/>
        <v>0</v>
      </c>
      <c r="BG179" s="158">
        <f t="shared" si="28"/>
        <v>0</v>
      </c>
      <c r="BH179" s="158">
        <f t="shared" si="29"/>
        <v>0</v>
      </c>
      <c r="BI179" s="158">
        <f t="shared" si="30"/>
        <v>0</v>
      </c>
      <c r="BJ179" s="15" t="s">
        <v>86</v>
      </c>
      <c r="BK179" s="158">
        <f t="shared" si="31"/>
        <v>0</v>
      </c>
      <c r="BL179" s="15" t="s">
        <v>245</v>
      </c>
      <c r="BM179" s="157" t="s">
        <v>269</v>
      </c>
    </row>
    <row r="180" spans="2:65" s="1" customFormat="1" ht="21.75" customHeight="1">
      <c r="B180" s="115"/>
      <c r="C180" s="170" t="s">
        <v>270</v>
      </c>
      <c r="D180" s="170" t="s">
        <v>227</v>
      </c>
      <c r="E180" s="171" t="s">
        <v>271</v>
      </c>
      <c r="F180" s="172" t="s">
        <v>272</v>
      </c>
      <c r="G180" s="173" t="s">
        <v>186</v>
      </c>
      <c r="H180" s="174">
        <v>1</v>
      </c>
      <c r="I180" s="175"/>
      <c r="J180" s="176"/>
      <c r="K180" s="177">
        <f t="shared" si="19"/>
        <v>0</v>
      </c>
      <c r="L180" s="172" t="s">
        <v>1</v>
      </c>
      <c r="M180" s="178"/>
      <c r="N180" s="179" t="s">
        <v>1</v>
      </c>
      <c r="O180" s="114" t="s">
        <v>41</v>
      </c>
      <c r="P180" s="154">
        <f t="shared" si="20"/>
        <v>0</v>
      </c>
      <c r="Q180" s="154">
        <f t="shared" si="21"/>
        <v>0</v>
      </c>
      <c r="R180" s="154">
        <f t="shared" si="22"/>
        <v>0</v>
      </c>
      <c r="T180" s="155">
        <f t="shared" si="23"/>
        <v>0</v>
      </c>
      <c r="U180" s="155">
        <v>0</v>
      </c>
      <c r="V180" s="155">
        <f t="shared" si="24"/>
        <v>0</v>
      </c>
      <c r="W180" s="155">
        <v>0</v>
      </c>
      <c r="X180" s="156">
        <f t="shared" si="25"/>
        <v>0</v>
      </c>
      <c r="AR180" s="157" t="s">
        <v>245</v>
      </c>
      <c r="AT180" s="157" t="s">
        <v>227</v>
      </c>
      <c r="AU180" s="157" t="s">
        <v>88</v>
      </c>
      <c r="AY180" s="15" t="s">
        <v>150</v>
      </c>
      <c r="BE180" s="158">
        <f t="shared" si="26"/>
        <v>0</v>
      </c>
      <c r="BF180" s="158">
        <f t="shared" si="27"/>
        <v>0</v>
      </c>
      <c r="BG180" s="158">
        <f t="shared" si="28"/>
        <v>0</v>
      </c>
      <c r="BH180" s="158">
        <f t="shared" si="29"/>
        <v>0</v>
      </c>
      <c r="BI180" s="158">
        <f t="shared" si="30"/>
        <v>0</v>
      </c>
      <c r="BJ180" s="15" t="s">
        <v>86</v>
      </c>
      <c r="BK180" s="158">
        <f t="shared" si="31"/>
        <v>0</v>
      </c>
      <c r="BL180" s="15" t="s">
        <v>245</v>
      </c>
      <c r="BM180" s="157" t="s">
        <v>273</v>
      </c>
    </row>
    <row r="181" spans="2:65" s="1" customFormat="1" ht="21.75" customHeight="1">
      <c r="B181" s="115"/>
      <c r="C181" s="170" t="s">
        <v>274</v>
      </c>
      <c r="D181" s="170" t="s">
        <v>227</v>
      </c>
      <c r="E181" s="171" t="s">
        <v>275</v>
      </c>
      <c r="F181" s="172" t="s">
        <v>276</v>
      </c>
      <c r="G181" s="173" t="s">
        <v>186</v>
      </c>
      <c r="H181" s="174">
        <v>2</v>
      </c>
      <c r="I181" s="175"/>
      <c r="J181" s="176"/>
      <c r="K181" s="177">
        <f t="shared" si="19"/>
        <v>0</v>
      </c>
      <c r="L181" s="172" t="s">
        <v>1</v>
      </c>
      <c r="M181" s="178"/>
      <c r="N181" s="179" t="s">
        <v>1</v>
      </c>
      <c r="O181" s="114" t="s">
        <v>41</v>
      </c>
      <c r="P181" s="154">
        <f t="shared" si="20"/>
        <v>0</v>
      </c>
      <c r="Q181" s="154">
        <f t="shared" si="21"/>
        <v>0</v>
      </c>
      <c r="R181" s="154">
        <f t="shared" si="22"/>
        <v>0</v>
      </c>
      <c r="T181" s="155">
        <f t="shared" si="23"/>
        <v>0</v>
      </c>
      <c r="U181" s="155">
        <v>0</v>
      </c>
      <c r="V181" s="155">
        <f t="shared" si="24"/>
        <v>0</v>
      </c>
      <c r="W181" s="155">
        <v>0</v>
      </c>
      <c r="X181" s="156">
        <f t="shared" si="25"/>
        <v>0</v>
      </c>
      <c r="AR181" s="157" t="s">
        <v>245</v>
      </c>
      <c r="AT181" s="157" t="s">
        <v>227</v>
      </c>
      <c r="AU181" s="157" t="s">
        <v>88</v>
      </c>
      <c r="AY181" s="15" t="s">
        <v>150</v>
      </c>
      <c r="BE181" s="158">
        <f t="shared" si="26"/>
        <v>0</v>
      </c>
      <c r="BF181" s="158">
        <f t="shared" si="27"/>
        <v>0</v>
      </c>
      <c r="BG181" s="158">
        <f t="shared" si="28"/>
        <v>0</v>
      </c>
      <c r="BH181" s="158">
        <f t="shared" si="29"/>
        <v>0</v>
      </c>
      <c r="BI181" s="158">
        <f t="shared" si="30"/>
        <v>0</v>
      </c>
      <c r="BJ181" s="15" t="s">
        <v>86</v>
      </c>
      <c r="BK181" s="158">
        <f t="shared" si="31"/>
        <v>0</v>
      </c>
      <c r="BL181" s="15" t="s">
        <v>245</v>
      </c>
      <c r="BM181" s="157" t="s">
        <v>277</v>
      </c>
    </row>
    <row r="182" spans="2:65" s="1" customFormat="1" ht="16.5" customHeight="1">
      <c r="B182" s="115"/>
      <c r="C182" s="170" t="s">
        <v>278</v>
      </c>
      <c r="D182" s="170" t="s">
        <v>227</v>
      </c>
      <c r="E182" s="171" t="s">
        <v>279</v>
      </c>
      <c r="F182" s="172" t="s">
        <v>280</v>
      </c>
      <c r="G182" s="173" t="s">
        <v>186</v>
      </c>
      <c r="H182" s="174">
        <v>4</v>
      </c>
      <c r="I182" s="175"/>
      <c r="J182" s="176"/>
      <c r="K182" s="177">
        <f t="shared" si="19"/>
        <v>0</v>
      </c>
      <c r="L182" s="172" t="s">
        <v>1</v>
      </c>
      <c r="M182" s="178"/>
      <c r="N182" s="179" t="s">
        <v>1</v>
      </c>
      <c r="O182" s="114" t="s">
        <v>41</v>
      </c>
      <c r="P182" s="154">
        <f t="shared" si="20"/>
        <v>0</v>
      </c>
      <c r="Q182" s="154">
        <f t="shared" si="21"/>
        <v>0</v>
      </c>
      <c r="R182" s="154">
        <f t="shared" si="22"/>
        <v>0</v>
      </c>
      <c r="T182" s="155">
        <f t="shared" si="23"/>
        <v>0</v>
      </c>
      <c r="U182" s="155">
        <v>0</v>
      </c>
      <c r="V182" s="155">
        <f t="shared" si="24"/>
        <v>0</v>
      </c>
      <c r="W182" s="155">
        <v>0</v>
      </c>
      <c r="X182" s="156">
        <f t="shared" si="25"/>
        <v>0</v>
      </c>
      <c r="AR182" s="157" t="s">
        <v>245</v>
      </c>
      <c r="AT182" s="157" t="s">
        <v>227</v>
      </c>
      <c r="AU182" s="157" t="s">
        <v>88</v>
      </c>
      <c r="AY182" s="15" t="s">
        <v>150</v>
      </c>
      <c r="BE182" s="158">
        <f t="shared" si="26"/>
        <v>0</v>
      </c>
      <c r="BF182" s="158">
        <f t="shared" si="27"/>
        <v>0</v>
      </c>
      <c r="BG182" s="158">
        <f t="shared" si="28"/>
        <v>0</v>
      </c>
      <c r="BH182" s="158">
        <f t="shared" si="29"/>
        <v>0</v>
      </c>
      <c r="BI182" s="158">
        <f t="shared" si="30"/>
        <v>0</v>
      </c>
      <c r="BJ182" s="15" t="s">
        <v>86</v>
      </c>
      <c r="BK182" s="158">
        <f t="shared" si="31"/>
        <v>0</v>
      </c>
      <c r="BL182" s="15" t="s">
        <v>245</v>
      </c>
      <c r="BM182" s="157" t="s">
        <v>281</v>
      </c>
    </row>
    <row r="183" spans="2:65" s="1" customFormat="1" ht="16.5" customHeight="1">
      <c r="B183" s="115"/>
      <c r="C183" s="146" t="s">
        <v>282</v>
      </c>
      <c r="D183" s="146" t="s">
        <v>153</v>
      </c>
      <c r="E183" s="147" t="s">
        <v>283</v>
      </c>
      <c r="F183" s="148" t="s">
        <v>284</v>
      </c>
      <c r="G183" s="149" t="s">
        <v>172</v>
      </c>
      <c r="H183" s="150">
        <v>43.96</v>
      </c>
      <c r="I183" s="151"/>
      <c r="J183" s="151"/>
      <c r="K183" s="152">
        <f t="shared" si="19"/>
        <v>0</v>
      </c>
      <c r="L183" s="148" t="s">
        <v>1</v>
      </c>
      <c r="M183" s="30"/>
      <c r="N183" s="153" t="s">
        <v>1</v>
      </c>
      <c r="O183" s="114" t="s">
        <v>41</v>
      </c>
      <c r="P183" s="154">
        <f t="shared" si="20"/>
        <v>0</v>
      </c>
      <c r="Q183" s="154">
        <f t="shared" si="21"/>
        <v>0</v>
      </c>
      <c r="R183" s="154">
        <f t="shared" si="22"/>
        <v>0</v>
      </c>
      <c r="T183" s="155">
        <f t="shared" si="23"/>
        <v>0</v>
      </c>
      <c r="U183" s="155">
        <v>0</v>
      </c>
      <c r="V183" s="155">
        <f t="shared" si="24"/>
        <v>0</v>
      </c>
      <c r="W183" s="155">
        <v>0</v>
      </c>
      <c r="X183" s="156">
        <f t="shared" si="25"/>
        <v>0</v>
      </c>
      <c r="AR183" s="157" t="s">
        <v>158</v>
      </c>
      <c r="AT183" s="157" t="s">
        <v>153</v>
      </c>
      <c r="AU183" s="157" t="s">
        <v>88</v>
      </c>
      <c r="AY183" s="15" t="s">
        <v>150</v>
      </c>
      <c r="BE183" s="158">
        <f t="shared" si="26"/>
        <v>0</v>
      </c>
      <c r="BF183" s="158">
        <f t="shared" si="27"/>
        <v>0</v>
      </c>
      <c r="BG183" s="158">
        <f t="shared" si="28"/>
        <v>0</v>
      </c>
      <c r="BH183" s="158">
        <f t="shared" si="29"/>
        <v>0</v>
      </c>
      <c r="BI183" s="158">
        <f t="shared" si="30"/>
        <v>0</v>
      </c>
      <c r="BJ183" s="15" t="s">
        <v>86</v>
      </c>
      <c r="BK183" s="158">
        <f t="shared" si="31"/>
        <v>0</v>
      </c>
      <c r="BL183" s="15" t="s">
        <v>158</v>
      </c>
      <c r="BM183" s="157" t="s">
        <v>285</v>
      </c>
    </row>
    <row r="184" spans="2:65" s="12" customFormat="1" ht="11.25">
      <c r="B184" s="162"/>
      <c r="D184" s="163" t="s">
        <v>167</v>
      </c>
      <c r="E184" s="164" t="s">
        <v>1</v>
      </c>
      <c r="F184" s="165" t="s">
        <v>286</v>
      </c>
      <c r="H184" s="166">
        <v>43.96</v>
      </c>
      <c r="I184" s="167"/>
      <c r="J184" s="167"/>
      <c r="M184" s="162"/>
      <c r="N184" s="168"/>
      <c r="X184" s="169"/>
      <c r="AT184" s="164" t="s">
        <v>167</v>
      </c>
      <c r="AU184" s="164" t="s">
        <v>88</v>
      </c>
      <c r="AV184" s="12" t="s">
        <v>88</v>
      </c>
      <c r="AW184" s="12" t="s">
        <v>4</v>
      </c>
      <c r="AX184" s="12" t="s">
        <v>86</v>
      </c>
      <c r="AY184" s="164" t="s">
        <v>150</v>
      </c>
    </row>
    <row r="185" spans="2:65" s="1" customFormat="1" ht="24.2" customHeight="1">
      <c r="B185" s="115"/>
      <c r="C185" s="170" t="s">
        <v>287</v>
      </c>
      <c r="D185" s="170" t="s">
        <v>227</v>
      </c>
      <c r="E185" s="171" t="s">
        <v>288</v>
      </c>
      <c r="F185" s="172" t="s">
        <v>289</v>
      </c>
      <c r="G185" s="173" t="s">
        <v>290</v>
      </c>
      <c r="H185" s="174">
        <v>8.09</v>
      </c>
      <c r="I185" s="175"/>
      <c r="J185" s="176"/>
      <c r="K185" s="177">
        <f>ROUND(P185*H185,2)</f>
        <v>0</v>
      </c>
      <c r="L185" s="172" t="s">
        <v>291</v>
      </c>
      <c r="M185" s="178"/>
      <c r="N185" s="179" t="s">
        <v>1</v>
      </c>
      <c r="O185" s="114" t="s">
        <v>41</v>
      </c>
      <c r="P185" s="154">
        <f>I185+J185</f>
        <v>0</v>
      </c>
      <c r="Q185" s="154">
        <f>ROUND(I185*H185,2)</f>
        <v>0</v>
      </c>
      <c r="R185" s="154">
        <f>ROUND(J185*H185,2)</f>
        <v>0</v>
      </c>
      <c r="T185" s="155">
        <f>S185*H185</f>
        <v>0</v>
      </c>
      <c r="U185" s="155">
        <v>1E-3</v>
      </c>
      <c r="V185" s="155">
        <f>U185*H185</f>
        <v>8.09E-3</v>
      </c>
      <c r="W185" s="155">
        <v>0</v>
      </c>
      <c r="X185" s="156">
        <f>W185*H185</f>
        <v>0</v>
      </c>
      <c r="AR185" s="157" t="s">
        <v>196</v>
      </c>
      <c r="AT185" s="157" t="s">
        <v>227</v>
      </c>
      <c r="AU185" s="157" t="s">
        <v>88</v>
      </c>
      <c r="AY185" s="15" t="s">
        <v>150</v>
      </c>
      <c r="BE185" s="158">
        <f>IF(O185="základní",K185,0)</f>
        <v>0</v>
      </c>
      <c r="BF185" s="158">
        <f>IF(O185="snížená",K185,0)</f>
        <v>0</v>
      </c>
      <c r="BG185" s="158">
        <f>IF(O185="zákl. přenesená",K185,0)</f>
        <v>0</v>
      </c>
      <c r="BH185" s="158">
        <f>IF(O185="sníž. přenesená",K185,0)</f>
        <v>0</v>
      </c>
      <c r="BI185" s="158">
        <f>IF(O185="nulová",K185,0)</f>
        <v>0</v>
      </c>
      <c r="BJ185" s="15" t="s">
        <v>86</v>
      </c>
      <c r="BK185" s="158">
        <f>ROUND(P185*H185,2)</f>
        <v>0</v>
      </c>
      <c r="BL185" s="15" t="s">
        <v>158</v>
      </c>
      <c r="BM185" s="157" t="s">
        <v>292</v>
      </c>
    </row>
    <row r="186" spans="2:65" s="1" customFormat="1" ht="19.5">
      <c r="B186" s="30"/>
      <c r="D186" s="163" t="s">
        <v>293</v>
      </c>
      <c r="F186" s="180" t="s">
        <v>294</v>
      </c>
      <c r="I186" s="116"/>
      <c r="J186" s="116"/>
      <c r="M186" s="30"/>
      <c r="N186" s="161"/>
      <c r="X186" s="54"/>
      <c r="AT186" s="15" t="s">
        <v>293</v>
      </c>
      <c r="AU186" s="15" t="s">
        <v>88</v>
      </c>
    </row>
    <row r="187" spans="2:65" s="12" customFormat="1" ht="11.25">
      <c r="B187" s="162"/>
      <c r="D187" s="163" t="s">
        <v>167</v>
      </c>
      <c r="E187" s="164" t="s">
        <v>1</v>
      </c>
      <c r="F187" s="165" t="s">
        <v>295</v>
      </c>
      <c r="H187" s="166">
        <v>7.0348800000000002</v>
      </c>
      <c r="I187" s="167"/>
      <c r="J187" s="167"/>
      <c r="M187" s="162"/>
      <c r="N187" s="168"/>
      <c r="X187" s="169"/>
      <c r="AT187" s="164" t="s">
        <v>167</v>
      </c>
      <c r="AU187" s="164" t="s">
        <v>88</v>
      </c>
      <c r="AV187" s="12" t="s">
        <v>88</v>
      </c>
      <c r="AW187" s="12" t="s">
        <v>4</v>
      </c>
      <c r="AX187" s="12" t="s">
        <v>86</v>
      </c>
      <c r="AY187" s="164" t="s">
        <v>150</v>
      </c>
    </row>
    <row r="188" spans="2:65" s="12" customFormat="1" ht="11.25">
      <c r="B188" s="162"/>
      <c r="D188" s="163" t="s">
        <v>167</v>
      </c>
      <c r="F188" s="165" t="s">
        <v>296</v>
      </c>
      <c r="H188" s="166">
        <v>8.09</v>
      </c>
      <c r="I188" s="167"/>
      <c r="J188" s="167"/>
      <c r="M188" s="162"/>
      <c r="N188" s="168"/>
      <c r="X188" s="169"/>
      <c r="AT188" s="164" t="s">
        <v>167</v>
      </c>
      <c r="AU188" s="164" t="s">
        <v>88</v>
      </c>
      <c r="AV188" s="12" t="s">
        <v>88</v>
      </c>
      <c r="AW188" s="12" t="s">
        <v>3</v>
      </c>
      <c r="AX188" s="12" t="s">
        <v>86</v>
      </c>
      <c r="AY188" s="164" t="s">
        <v>150</v>
      </c>
    </row>
    <row r="189" spans="2:65" s="1" customFormat="1" ht="16.5" customHeight="1">
      <c r="B189" s="115"/>
      <c r="C189" s="146" t="s">
        <v>297</v>
      </c>
      <c r="D189" s="146" t="s">
        <v>153</v>
      </c>
      <c r="E189" s="147" t="s">
        <v>298</v>
      </c>
      <c r="F189" s="148" t="s">
        <v>299</v>
      </c>
      <c r="G189" s="149" t="s">
        <v>186</v>
      </c>
      <c r="H189" s="150">
        <v>16</v>
      </c>
      <c r="I189" s="151"/>
      <c r="J189" s="151"/>
      <c r="K189" s="152">
        <f>ROUND(P189*H189,2)</f>
        <v>0</v>
      </c>
      <c r="L189" s="148" t="s">
        <v>1</v>
      </c>
      <c r="M189" s="30"/>
      <c r="N189" s="153" t="s">
        <v>1</v>
      </c>
      <c r="O189" s="114" t="s">
        <v>41</v>
      </c>
      <c r="P189" s="154">
        <f>I189+J189</f>
        <v>0</v>
      </c>
      <c r="Q189" s="154">
        <f>ROUND(I189*H189,2)</f>
        <v>0</v>
      </c>
      <c r="R189" s="154">
        <f>ROUND(J189*H189,2)</f>
        <v>0</v>
      </c>
      <c r="T189" s="155">
        <f>S189*H189</f>
        <v>0</v>
      </c>
      <c r="U189" s="155">
        <v>0</v>
      </c>
      <c r="V189" s="155">
        <f>U189*H189</f>
        <v>0</v>
      </c>
      <c r="W189" s="155">
        <v>0</v>
      </c>
      <c r="X189" s="156">
        <f>W189*H189</f>
        <v>0</v>
      </c>
      <c r="AR189" s="157" t="s">
        <v>245</v>
      </c>
      <c r="AT189" s="157" t="s">
        <v>153</v>
      </c>
      <c r="AU189" s="157" t="s">
        <v>88</v>
      </c>
      <c r="AY189" s="15" t="s">
        <v>150</v>
      </c>
      <c r="BE189" s="158">
        <f>IF(O189="základní",K189,0)</f>
        <v>0</v>
      </c>
      <c r="BF189" s="158">
        <f>IF(O189="snížená",K189,0)</f>
        <v>0</v>
      </c>
      <c r="BG189" s="158">
        <f>IF(O189="zákl. přenesená",K189,0)</f>
        <v>0</v>
      </c>
      <c r="BH189" s="158">
        <f>IF(O189="sníž. přenesená",K189,0)</f>
        <v>0</v>
      </c>
      <c r="BI189" s="158">
        <f>IF(O189="nulová",K189,0)</f>
        <v>0</v>
      </c>
      <c r="BJ189" s="15" t="s">
        <v>86</v>
      </c>
      <c r="BK189" s="158">
        <f>ROUND(P189*H189,2)</f>
        <v>0</v>
      </c>
      <c r="BL189" s="15" t="s">
        <v>245</v>
      </c>
      <c r="BM189" s="157" t="s">
        <v>300</v>
      </c>
    </row>
    <row r="190" spans="2:65" s="1" customFormat="1" ht="37.9" customHeight="1">
      <c r="B190" s="115"/>
      <c r="C190" s="146" t="s">
        <v>301</v>
      </c>
      <c r="D190" s="146" t="s">
        <v>153</v>
      </c>
      <c r="E190" s="147" t="s">
        <v>302</v>
      </c>
      <c r="F190" s="148" t="s">
        <v>303</v>
      </c>
      <c r="G190" s="149" t="s">
        <v>211</v>
      </c>
      <c r="H190" s="150">
        <v>33.6</v>
      </c>
      <c r="I190" s="151"/>
      <c r="J190" s="151"/>
      <c r="K190" s="152">
        <f>ROUND(P190*H190,2)</f>
        <v>0</v>
      </c>
      <c r="L190" s="148" t="s">
        <v>157</v>
      </c>
      <c r="M190" s="30"/>
      <c r="N190" s="153" t="s">
        <v>1</v>
      </c>
      <c r="O190" s="114" t="s">
        <v>41</v>
      </c>
      <c r="P190" s="154">
        <f>I190+J190</f>
        <v>0</v>
      </c>
      <c r="Q190" s="154">
        <f>ROUND(I190*H190,2)</f>
        <v>0</v>
      </c>
      <c r="R190" s="154">
        <f>ROUND(J190*H190,2)</f>
        <v>0</v>
      </c>
      <c r="T190" s="155">
        <f>S190*H190</f>
        <v>0</v>
      </c>
      <c r="U190" s="155">
        <v>0</v>
      </c>
      <c r="V190" s="155">
        <f>U190*H190</f>
        <v>0</v>
      </c>
      <c r="W190" s="155">
        <v>0</v>
      </c>
      <c r="X190" s="156">
        <f>W190*H190</f>
        <v>0</v>
      </c>
      <c r="AR190" s="157" t="s">
        <v>174</v>
      </c>
      <c r="AT190" s="157" t="s">
        <v>153</v>
      </c>
      <c r="AU190" s="157" t="s">
        <v>88</v>
      </c>
      <c r="AY190" s="15" t="s">
        <v>150</v>
      </c>
      <c r="BE190" s="158">
        <f>IF(O190="základní",K190,0)</f>
        <v>0</v>
      </c>
      <c r="BF190" s="158">
        <f>IF(O190="snížená",K190,0)</f>
        <v>0</v>
      </c>
      <c r="BG190" s="158">
        <f>IF(O190="zákl. přenesená",K190,0)</f>
        <v>0</v>
      </c>
      <c r="BH190" s="158">
        <f>IF(O190="sníž. přenesená",K190,0)</f>
        <v>0</v>
      </c>
      <c r="BI190" s="158">
        <f>IF(O190="nulová",K190,0)</f>
        <v>0</v>
      </c>
      <c r="BJ190" s="15" t="s">
        <v>86</v>
      </c>
      <c r="BK190" s="158">
        <f>ROUND(P190*H190,2)</f>
        <v>0</v>
      </c>
      <c r="BL190" s="15" t="s">
        <v>174</v>
      </c>
      <c r="BM190" s="157" t="s">
        <v>304</v>
      </c>
    </row>
    <row r="191" spans="2:65" s="1" customFormat="1" ht="11.25">
      <c r="B191" s="30"/>
      <c r="D191" s="159" t="s">
        <v>160</v>
      </c>
      <c r="F191" s="160" t="s">
        <v>305</v>
      </c>
      <c r="I191" s="116"/>
      <c r="J191" s="116"/>
      <c r="M191" s="30"/>
      <c r="N191" s="161"/>
      <c r="X191" s="54"/>
      <c r="AT191" s="15" t="s">
        <v>160</v>
      </c>
      <c r="AU191" s="15" t="s">
        <v>88</v>
      </c>
    </row>
    <row r="192" spans="2:65" s="12" customFormat="1" ht="11.25">
      <c r="B192" s="162"/>
      <c r="D192" s="163" t="s">
        <v>167</v>
      </c>
      <c r="F192" s="165" t="s">
        <v>306</v>
      </c>
      <c r="H192" s="166">
        <v>33.6</v>
      </c>
      <c r="I192" s="167"/>
      <c r="J192" s="167"/>
      <c r="M192" s="162"/>
      <c r="N192" s="168"/>
      <c r="X192" s="169"/>
      <c r="AT192" s="164" t="s">
        <v>167</v>
      </c>
      <c r="AU192" s="164" t="s">
        <v>88</v>
      </c>
      <c r="AV192" s="12" t="s">
        <v>88</v>
      </c>
      <c r="AW192" s="12" t="s">
        <v>3</v>
      </c>
      <c r="AX192" s="12" t="s">
        <v>86</v>
      </c>
      <c r="AY192" s="164" t="s">
        <v>150</v>
      </c>
    </row>
    <row r="193" spans="2:65" s="1" customFormat="1" ht="24.2" customHeight="1">
      <c r="B193" s="115"/>
      <c r="C193" s="170" t="s">
        <v>307</v>
      </c>
      <c r="D193" s="170" t="s">
        <v>227</v>
      </c>
      <c r="E193" s="171" t="s">
        <v>308</v>
      </c>
      <c r="F193" s="172" t="s">
        <v>309</v>
      </c>
      <c r="G193" s="173" t="s">
        <v>211</v>
      </c>
      <c r="H193" s="174">
        <v>33.6</v>
      </c>
      <c r="I193" s="175"/>
      <c r="J193" s="176"/>
      <c r="K193" s="177">
        <f>ROUND(P193*H193,2)</f>
        <v>0</v>
      </c>
      <c r="L193" s="172" t="s">
        <v>157</v>
      </c>
      <c r="M193" s="178"/>
      <c r="N193" s="179" t="s">
        <v>1</v>
      </c>
      <c r="O193" s="114" t="s">
        <v>41</v>
      </c>
      <c r="P193" s="154">
        <f>I193+J193</f>
        <v>0</v>
      </c>
      <c r="Q193" s="154">
        <f>ROUND(I193*H193,2)</f>
        <v>0</v>
      </c>
      <c r="R193" s="154">
        <f>ROUND(J193*H193,2)</f>
        <v>0</v>
      </c>
      <c r="T193" s="155">
        <f>S193*H193</f>
        <v>0</v>
      </c>
      <c r="U193" s="155">
        <v>6.8999999999999997E-4</v>
      </c>
      <c r="V193" s="155">
        <f>U193*H193</f>
        <v>2.3184E-2</v>
      </c>
      <c r="W193" s="155">
        <v>0</v>
      </c>
      <c r="X193" s="156">
        <f>W193*H193</f>
        <v>0</v>
      </c>
      <c r="AR193" s="157" t="s">
        <v>310</v>
      </c>
      <c r="AT193" s="157" t="s">
        <v>227</v>
      </c>
      <c r="AU193" s="157" t="s">
        <v>88</v>
      </c>
      <c r="AY193" s="15" t="s">
        <v>150</v>
      </c>
      <c r="BE193" s="158">
        <f>IF(O193="základní",K193,0)</f>
        <v>0</v>
      </c>
      <c r="BF193" s="158">
        <f>IF(O193="snížená",K193,0)</f>
        <v>0</v>
      </c>
      <c r="BG193" s="158">
        <f>IF(O193="zákl. přenesená",K193,0)</f>
        <v>0</v>
      </c>
      <c r="BH193" s="158">
        <f>IF(O193="sníž. přenesená",K193,0)</f>
        <v>0</v>
      </c>
      <c r="BI193" s="158">
        <f>IF(O193="nulová",K193,0)</f>
        <v>0</v>
      </c>
      <c r="BJ193" s="15" t="s">
        <v>86</v>
      </c>
      <c r="BK193" s="158">
        <f>ROUND(P193*H193,2)</f>
        <v>0</v>
      </c>
      <c r="BL193" s="15" t="s">
        <v>310</v>
      </c>
      <c r="BM193" s="157" t="s">
        <v>311</v>
      </c>
    </row>
    <row r="194" spans="2:65" s="12" customFormat="1" ht="11.25">
      <c r="B194" s="162"/>
      <c r="D194" s="163" t="s">
        <v>167</v>
      </c>
      <c r="E194" s="164" t="s">
        <v>1</v>
      </c>
      <c r="F194" s="165" t="s">
        <v>312</v>
      </c>
      <c r="H194" s="166">
        <v>32</v>
      </c>
      <c r="I194" s="167"/>
      <c r="J194" s="167"/>
      <c r="M194" s="162"/>
      <c r="N194" s="168"/>
      <c r="X194" s="169"/>
      <c r="AT194" s="164" t="s">
        <v>167</v>
      </c>
      <c r="AU194" s="164" t="s">
        <v>88</v>
      </c>
      <c r="AV194" s="12" t="s">
        <v>88</v>
      </c>
      <c r="AW194" s="12" t="s">
        <v>4</v>
      </c>
      <c r="AX194" s="12" t="s">
        <v>86</v>
      </c>
      <c r="AY194" s="164" t="s">
        <v>150</v>
      </c>
    </row>
    <row r="195" spans="2:65" s="12" customFormat="1" ht="11.25">
      <c r="B195" s="162"/>
      <c r="D195" s="163" t="s">
        <v>167</v>
      </c>
      <c r="F195" s="165" t="s">
        <v>306</v>
      </c>
      <c r="H195" s="166">
        <v>33.6</v>
      </c>
      <c r="I195" s="167"/>
      <c r="J195" s="167"/>
      <c r="M195" s="162"/>
      <c r="N195" s="168"/>
      <c r="X195" s="169"/>
      <c r="AT195" s="164" t="s">
        <v>167</v>
      </c>
      <c r="AU195" s="164" t="s">
        <v>88</v>
      </c>
      <c r="AV195" s="12" t="s">
        <v>88</v>
      </c>
      <c r="AW195" s="12" t="s">
        <v>3</v>
      </c>
      <c r="AX195" s="12" t="s">
        <v>86</v>
      </c>
      <c r="AY195" s="164" t="s">
        <v>150</v>
      </c>
    </row>
    <row r="196" spans="2:65" s="1" customFormat="1" ht="16.5" customHeight="1">
      <c r="B196" s="115"/>
      <c r="C196" s="146" t="s">
        <v>313</v>
      </c>
      <c r="D196" s="146" t="s">
        <v>153</v>
      </c>
      <c r="E196" s="147" t="s">
        <v>314</v>
      </c>
      <c r="F196" s="148" t="s">
        <v>315</v>
      </c>
      <c r="G196" s="149" t="s">
        <v>186</v>
      </c>
      <c r="H196" s="150">
        <v>16</v>
      </c>
      <c r="I196" s="151"/>
      <c r="J196" s="151"/>
      <c r="K196" s="152">
        <f>ROUND(P196*H196,2)</f>
        <v>0</v>
      </c>
      <c r="L196" s="148" t="s">
        <v>1</v>
      </c>
      <c r="M196" s="30"/>
      <c r="N196" s="153" t="s">
        <v>1</v>
      </c>
      <c r="O196" s="114" t="s">
        <v>41</v>
      </c>
      <c r="P196" s="154">
        <f>I196+J196</f>
        <v>0</v>
      </c>
      <c r="Q196" s="154">
        <f>ROUND(I196*H196,2)</f>
        <v>0</v>
      </c>
      <c r="R196" s="154">
        <f>ROUND(J196*H196,2)</f>
        <v>0</v>
      </c>
      <c r="T196" s="155">
        <f>S196*H196</f>
        <v>0</v>
      </c>
      <c r="U196" s="155">
        <v>0</v>
      </c>
      <c r="V196" s="155">
        <f>U196*H196</f>
        <v>0</v>
      </c>
      <c r="W196" s="155">
        <v>0</v>
      </c>
      <c r="X196" s="156">
        <f>W196*H196</f>
        <v>0</v>
      </c>
      <c r="AR196" s="157" t="s">
        <v>158</v>
      </c>
      <c r="AT196" s="157" t="s">
        <v>153</v>
      </c>
      <c r="AU196" s="157" t="s">
        <v>88</v>
      </c>
      <c r="AY196" s="15" t="s">
        <v>150</v>
      </c>
      <c r="BE196" s="158">
        <f>IF(O196="základní",K196,0)</f>
        <v>0</v>
      </c>
      <c r="BF196" s="158">
        <f>IF(O196="snížená",K196,0)</f>
        <v>0</v>
      </c>
      <c r="BG196" s="158">
        <f>IF(O196="zákl. přenesená",K196,0)</f>
        <v>0</v>
      </c>
      <c r="BH196" s="158">
        <f>IF(O196="sníž. přenesená",K196,0)</f>
        <v>0</v>
      </c>
      <c r="BI196" s="158">
        <f>IF(O196="nulová",K196,0)</f>
        <v>0</v>
      </c>
      <c r="BJ196" s="15" t="s">
        <v>86</v>
      </c>
      <c r="BK196" s="158">
        <f>ROUND(P196*H196,2)</f>
        <v>0</v>
      </c>
      <c r="BL196" s="15" t="s">
        <v>158</v>
      </c>
      <c r="BM196" s="157" t="s">
        <v>316</v>
      </c>
    </row>
    <row r="197" spans="2:65" s="1" customFormat="1" ht="39">
      <c r="B197" s="30"/>
      <c r="D197" s="163" t="s">
        <v>293</v>
      </c>
      <c r="F197" s="180" t="s">
        <v>317</v>
      </c>
      <c r="I197" s="116"/>
      <c r="J197" s="116"/>
      <c r="M197" s="30"/>
      <c r="N197" s="161"/>
      <c r="X197" s="54"/>
      <c r="AT197" s="15" t="s">
        <v>293</v>
      </c>
      <c r="AU197" s="15" t="s">
        <v>88</v>
      </c>
    </row>
    <row r="198" spans="2:65" s="1" customFormat="1" ht="16.5" customHeight="1">
      <c r="B198" s="115"/>
      <c r="C198" s="146" t="s">
        <v>318</v>
      </c>
      <c r="D198" s="146" t="s">
        <v>153</v>
      </c>
      <c r="E198" s="147" t="s">
        <v>319</v>
      </c>
      <c r="F198" s="148" t="s">
        <v>320</v>
      </c>
      <c r="G198" s="149" t="s">
        <v>186</v>
      </c>
      <c r="H198" s="150">
        <v>16</v>
      </c>
      <c r="I198" s="151"/>
      <c r="J198" s="151"/>
      <c r="K198" s="152">
        <f>ROUND(P198*H198,2)</f>
        <v>0</v>
      </c>
      <c r="L198" s="148" t="s">
        <v>1</v>
      </c>
      <c r="M198" s="30"/>
      <c r="N198" s="153" t="s">
        <v>1</v>
      </c>
      <c r="O198" s="114" t="s">
        <v>41</v>
      </c>
      <c r="P198" s="154">
        <f>I198+J198</f>
        <v>0</v>
      </c>
      <c r="Q198" s="154">
        <f>ROUND(I198*H198,2)</f>
        <v>0</v>
      </c>
      <c r="R198" s="154">
        <f>ROUND(J198*H198,2)</f>
        <v>0</v>
      </c>
      <c r="T198" s="155">
        <f>S198*H198</f>
        <v>0</v>
      </c>
      <c r="U198" s="155">
        <v>0</v>
      </c>
      <c r="V198" s="155">
        <f>U198*H198</f>
        <v>0</v>
      </c>
      <c r="W198" s="155">
        <v>0</v>
      </c>
      <c r="X198" s="156">
        <f>W198*H198</f>
        <v>0</v>
      </c>
      <c r="AR198" s="157" t="s">
        <v>245</v>
      </c>
      <c r="AT198" s="157" t="s">
        <v>153</v>
      </c>
      <c r="AU198" s="157" t="s">
        <v>88</v>
      </c>
      <c r="AY198" s="15" t="s">
        <v>150</v>
      </c>
      <c r="BE198" s="158">
        <f>IF(O198="základní",K198,0)</f>
        <v>0</v>
      </c>
      <c r="BF198" s="158">
        <f>IF(O198="snížená",K198,0)</f>
        <v>0</v>
      </c>
      <c r="BG198" s="158">
        <f>IF(O198="zákl. přenesená",K198,0)</f>
        <v>0</v>
      </c>
      <c r="BH198" s="158">
        <f>IF(O198="sníž. přenesená",K198,0)</f>
        <v>0</v>
      </c>
      <c r="BI198" s="158">
        <f>IF(O198="nulová",K198,0)</f>
        <v>0</v>
      </c>
      <c r="BJ198" s="15" t="s">
        <v>86</v>
      </c>
      <c r="BK198" s="158">
        <f>ROUND(P198*H198,2)</f>
        <v>0</v>
      </c>
      <c r="BL198" s="15" t="s">
        <v>245</v>
      </c>
      <c r="BM198" s="157" t="s">
        <v>321</v>
      </c>
    </row>
    <row r="199" spans="2:65" s="1" customFormat="1" ht="29.25">
      <c r="B199" s="30"/>
      <c r="D199" s="163" t="s">
        <v>293</v>
      </c>
      <c r="F199" s="180" t="s">
        <v>322</v>
      </c>
      <c r="I199" s="116"/>
      <c r="J199" s="116"/>
      <c r="M199" s="30"/>
      <c r="N199" s="161"/>
      <c r="X199" s="54"/>
      <c r="AT199" s="15" t="s">
        <v>293</v>
      </c>
      <c r="AU199" s="15" t="s">
        <v>88</v>
      </c>
    </row>
    <row r="200" spans="2:65" s="1" customFormat="1" ht="16.5" customHeight="1">
      <c r="B200" s="115"/>
      <c r="C200" s="146" t="s">
        <v>323</v>
      </c>
      <c r="D200" s="146" t="s">
        <v>153</v>
      </c>
      <c r="E200" s="147" t="s">
        <v>324</v>
      </c>
      <c r="F200" s="148" t="s">
        <v>325</v>
      </c>
      <c r="G200" s="149" t="s">
        <v>186</v>
      </c>
      <c r="H200" s="150">
        <v>1</v>
      </c>
      <c r="I200" s="151"/>
      <c r="J200" s="151"/>
      <c r="K200" s="152">
        <f>ROUND(P200*H200,2)</f>
        <v>0</v>
      </c>
      <c r="L200" s="148" t="s">
        <v>1</v>
      </c>
      <c r="M200" s="30"/>
      <c r="N200" s="153" t="s">
        <v>1</v>
      </c>
      <c r="O200" s="114" t="s">
        <v>41</v>
      </c>
      <c r="P200" s="154">
        <f>I200+J200</f>
        <v>0</v>
      </c>
      <c r="Q200" s="154">
        <f>ROUND(I200*H200,2)</f>
        <v>0</v>
      </c>
      <c r="R200" s="154">
        <f>ROUND(J200*H200,2)</f>
        <v>0</v>
      </c>
      <c r="T200" s="155">
        <f>S200*H200</f>
        <v>0</v>
      </c>
      <c r="U200" s="155">
        <v>0</v>
      </c>
      <c r="V200" s="155">
        <f>U200*H200</f>
        <v>0</v>
      </c>
      <c r="W200" s="155">
        <v>0</v>
      </c>
      <c r="X200" s="156">
        <f>W200*H200</f>
        <v>0</v>
      </c>
      <c r="AR200" s="157" t="s">
        <v>245</v>
      </c>
      <c r="AT200" s="157" t="s">
        <v>153</v>
      </c>
      <c r="AU200" s="157" t="s">
        <v>88</v>
      </c>
      <c r="AY200" s="15" t="s">
        <v>150</v>
      </c>
      <c r="BE200" s="158">
        <f>IF(O200="základní",K200,0)</f>
        <v>0</v>
      </c>
      <c r="BF200" s="158">
        <f>IF(O200="snížená",K200,0)</f>
        <v>0</v>
      </c>
      <c r="BG200" s="158">
        <f>IF(O200="zákl. přenesená",K200,0)</f>
        <v>0</v>
      </c>
      <c r="BH200" s="158">
        <f>IF(O200="sníž. přenesená",K200,0)</f>
        <v>0</v>
      </c>
      <c r="BI200" s="158">
        <f>IF(O200="nulová",K200,0)</f>
        <v>0</v>
      </c>
      <c r="BJ200" s="15" t="s">
        <v>86</v>
      </c>
      <c r="BK200" s="158">
        <f>ROUND(P200*H200,2)</f>
        <v>0</v>
      </c>
      <c r="BL200" s="15" t="s">
        <v>245</v>
      </c>
      <c r="BM200" s="157" t="s">
        <v>326</v>
      </c>
    </row>
    <row r="201" spans="2:65" s="1" customFormat="1" ht="16.5" customHeight="1">
      <c r="B201" s="115"/>
      <c r="C201" s="170" t="s">
        <v>327</v>
      </c>
      <c r="D201" s="170" t="s">
        <v>227</v>
      </c>
      <c r="E201" s="171" t="s">
        <v>328</v>
      </c>
      <c r="F201" s="172" t="s">
        <v>329</v>
      </c>
      <c r="G201" s="173" t="s">
        <v>186</v>
      </c>
      <c r="H201" s="174">
        <v>1</v>
      </c>
      <c r="I201" s="175"/>
      <c r="J201" s="176"/>
      <c r="K201" s="177">
        <f>ROUND(P201*H201,2)</f>
        <v>0</v>
      </c>
      <c r="L201" s="172" t="s">
        <v>1</v>
      </c>
      <c r="M201" s="178"/>
      <c r="N201" s="179" t="s">
        <v>1</v>
      </c>
      <c r="O201" s="114" t="s">
        <v>41</v>
      </c>
      <c r="P201" s="154">
        <f>I201+J201</f>
        <v>0</v>
      </c>
      <c r="Q201" s="154">
        <f>ROUND(I201*H201,2)</f>
        <v>0</v>
      </c>
      <c r="R201" s="154">
        <f>ROUND(J201*H201,2)</f>
        <v>0</v>
      </c>
      <c r="T201" s="155">
        <f>S201*H201</f>
        <v>0</v>
      </c>
      <c r="U201" s="155">
        <v>0</v>
      </c>
      <c r="V201" s="155">
        <f>U201*H201</f>
        <v>0</v>
      </c>
      <c r="W201" s="155">
        <v>0</v>
      </c>
      <c r="X201" s="156">
        <f>W201*H201</f>
        <v>0</v>
      </c>
      <c r="AR201" s="157" t="s">
        <v>245</v>
      </c>
      <c r="AT201" s="157" t="s">
        <v>227</v>
      </c>
      <c r="AU201" s="157" t="s">
        <v>88</v>
      </c>
      <c r="AY201" s="15" t="s">
        <v>150</v>
      </c>
      <c r="BE201" s="158">
        <f>IF(O201="základní",K201,0)</f>
        <v>0</v>
      </c>
      <c r="BF201" s="158">
        <f>IF(O201="snížená",K201,0)</f>
        <v>0</v>
      </c>
      <c r="BG201" s="158">
        <f>IF(O201="zákl. přenesená",K201,0)</f>
        <v>0</v>
      </c>
      <c r="BH201" s="158">
        <f>IF(O201="sníž. přenesená",K201,0)</f>
        <v>0</v>
      </c>
      <c r="BI201" s="158">
        <f>IF(O201="nulová",K201,0)</f>
        <v>0</v>
      </c>
      <c r="BJ201" s="15" t="s">
        <v>86</v>
      </c>
      <c r="BK201" s="158">
        <f>ROUND(P201*H201,2)</f>
        <v>0</v>
      </c>
      <c r="BL201" s="15" t="s">
        <v>245</v>
      </c>
      <c r="BM201" s="157" t="s">
        <v>330</v>
      </c>
    </row>
    <row r="202" spans="2:65" s="1" customFormat="1" ht="29.25">
      <c r="B202" s="30"/>
      <c r="D202" s="163" t="s">
        <v>293</v>
      </c>
      <c r="F202" s="180" t="s">
        <v>331</v>
      </c>
      <c r="I202" s="116"/>
      <c r="J202" s="116"/>
      <c r="M202" s="30"/>
      <c r="N202" s="161"/>
      <c r="X202" s="54"/>
      <c r="AT202" s="15" t="s">
        <v>293</v>
      </c>
      <c r="AU202" s="15" t="s">
        <v>88</v>
      </c>
    </row>
    <row r="203" spans="2:65" s="1" customFormat="1" ht="21.75" customHeight="1">
      <c r="B203" s="115"/>
      <c r="C203" s="170" t="s">
        <v>332</v>
      </c>
      <c r="D203" s="170" t="s">
        <v>227</v>
      </c>
      <c r="E203" s="171" t="s">
        <v>333</v>
      </c>
      <c r="F203" s="172" t="s">
        <v>334</v>
      </c>
      <c r="G203" s="173" t="s">
        <v>186</v>
      </c>
      <c r="H203" s="174">
        <v>2</v>
      </c>
      <c r="I203" s="175"/>
      <c r="J203" s="176"/>
      <c r="K203" s="177">
        <f>ROUND(P203*H203,2)</f>
        <v>0</v>
      </c>
      <c r="L203" s="172" t="s">
        <v>1</v>
      </c>
      <c r="M203" s="178"/>
      <c r="N203" s="179" t="s">
        <v>1</v>
      </c>
      <c r="O203" s="114" t="s">
        <v>41</v>
      </c>
      <c r="P203" s="154">
        <f>I203+J203</f>
        <v>0</v>
      </c>
      <c r="Q203" s="154">
        <f>ROUND(I203*H203,2)</f>
        <v>0</v>
      </c>
      <c r="R203" s="154">
        <f>ROUND(J203*H203,2)</f>
        <v>0</v>
      </c>
      <c r="T203" s="155">
        <f>S203*H203</f>
        <v>0</v>
      </c>
      <c r="U203" s="155">
        <v>0</v>
      </c>
      <c r="V203" s="155">
        <f>U203*H203</f>
        <v>0</v>
      </c>
      <c r="W203" s="155">
        <v>0</v>
      </c>
      <c r="X203" s="156">
        <f>W203*H203</f>
        <v>0</v>
      </c>
      <c r="AR203" s="157" t="s">
        <v>245</v>
      </c>
      <c r="AT203" s="157" t="s">
        <v>227</v>
      </c>
      <c r="AU203" s="157" t="s">
        <v>88</v>
      </c>
      <c r="AY203" s="15" t="s">
        <v>150</v>
      </c>
      <c r="BE203" s="158">
        <f>IF(O203="základní",K203,0)</f>
        <v>0</v>
      </c>
      <c r="BF203" s="158">
        <f>IF(O203="snížená",K203,0)</f>
        <v>0</v>
      </c>
      <c r="BG203" s="158">
        <f>IF(O203="zákl. přenesená",K203,0)</f>
        <v>0</v>
      </c>
      <c r="BH203" s="158">
        <f>IF(O203="sníž. přenesená",K203,0)</f>
        <v>0</v>
      </c>
      <c r="BI203" s="158">
        <f>IF(O203="nulová",K203,0)</f>
        <v>0</v>
      </c>
      <c r="BJ203" s="15" t="s">
        <v>86</v>
      </c>
      <c r="BK203" s="158">
        <f>ROUND(P203*H203,2)</f>
        <v>0</v>
      </c>
      <c r="BL203" s="15" t="s">
        <v>245</v>
      </c>
      <c r="BM203" s="157" t="s">
        <v>335</v>
      </c>
    </row>
    <row r="204" spans="2:65" s="11" customFormat="1" ht="22.9" customHeight="1">
      <c r="B204" s="133"/>
      <c r="D204" s="134" t="s">
        <v>77</v>
      </c>
      <c r="E204" s="144" t="s">
        <v>336</v>
      </c>
      <c r="F204" s="144" t="s">
        <v>337</v>
      </c>
      <c r="I204" s="136"/>
      <c r="J204" s="136"/>
      <c r="K204" s="145">
        <f>BK204</f>
        <v>0</v>
      </c>
      <c r="M204" s="133"/>
      <c r="N204" s="138"/>
      <c r="Q204" s="139">
        <f>SUM(Q205:Q225)</f>
        <v>0</v>
      </c>
      <c r="R204" s="139">
        <f>SUM(R205:R225)</f>
        <v>0</v>
      </c>
      <c r="T204" s="140">
        <f>SUM(T205:T225)</f>
        <v>0</v>
      </c>
      <c r="V204" s="140">
        <f>SUM(V205:V225)</f>
        <v>2.3519999999999999E-2</v>
      </c>
      <c r="X204" s="141">
        <f>SUM(X205:X225)</f>
        <v>0</v>
      </c>
      <c r="AR204" s="134" t="s">
        <v>169</v>
      </c>
      <c r="AT204" s="142" t="s">
        <v>77</v>
      </c>
      <c r="AU204" s="142" t="s">
        <v>86</v>
      </c>
      <c r="AY204" s="134" t="s">
        <v>150</v>
      </c>
      <c r="BK204" s="143">
        <f>SUM(BK205:BK225)</f>
        <v>0</v>
      </c>
    </row>
    <row r="205" spans="2:65" s="1" customFormat="1" ht="33" customHeight="1">
      <c r="B205" s="115"/>
      <c r="C205" s="146" t="s">
        <v>338</v>
      </c>
      <c r="D205" s="146" t="s">
        <v>153</v>
      </c>
      <c r="E205" s="147" t="s">
        <v>339</v>
      </c>
      <c r="F205" s="148" t="s">
        <v>340</v>
      </c>
      <c r="G205" s="149" t="s">
        <v>186</v>
      </c>
      <c r="H205" s="150">
        <v>4</v>
      </c>
      <c r="I205" s="151"/>
      <c r="J205" s="151"/>
      <c r="K205" s="152">
        <f>ROUND(P205*H205,2)</f>
        <v>0</v>
      </c>
      <c r="L205" s="148" t="s">
        <v>1</v>
      </c>
      <c r="M205" s="30"/>
      <c r="N205" s="153" t="s">
        <v>1</v>
      </c>
      <c r="O205" s="114" t="s">
        <v>41</v>
      </c>
      <c r="P205" s="154">
        <f>I205+J205</f>
        <v>0</v>
      </c>
      <c r="Q205" s="154">
        <f>ROUND(I205*H205,2)</f>
        <v>0</v>
      </c>
      <c r="R205" s="154">
        <f>ROUND(J205*H205,2)</f>
        <v>0</v>
      </c>
      <c r="T205" s="155">
        <f>S205*H205</f>
        <v>0</v>
      </c>
      <c r="U205" s="155">
        <v>0</v>
      </c>
      <c r="V205" s="155">
        <f>U205*H205</f>
        <v>0</v>
      </c>
      <c r="W205" s="155">
        <v>0</v>
      </c>
      <c r="X205" s="156">
        <f>W205*H205</f>
        <v>0</v>
      </c>
      <c r="AR205" s="157" t="s">
        <v>158</v>
      </c>
      <c r="AT205" s="157" t="s">
        <v>153</v>
      </c>
      <c r="AU205" s="157" t="s">
        <v>88</v>
      </c>
      <c r="AY205" s="15" t="s">
        <v>150</v>
      </c>
      <c r="BE205" s="158">
        <f>IF(O205="základní",K205,0)</f>
        <v>0</v>
      </c>
      <c r="BF205" s="158">
        <f>IF(O205="snížená",K205,0)</f>
        <v>0</v>
      </c>
      <c r="BG205" s="158">
        <f>IF(O205="zákl. přenesená",K205,0)</f>
        <v>0</v>
      </c>
      <c r="BH205" s="158">
        <f>IF(O205="sníž. přenesená",K205,0)</f>
        <v>0</v>
      </c>
      <c r="BI205" s="158">
        <f>IF(O205="nulová",K205,0)</f>
        <v>0</v>
      </c>
      <c r="BJ205" s="15" t="s">
        <v>86</v>
      </c>
      <c r="BK205" s="158">
        <f>ROUND(P205*H205,2)</f>
        <v>0</v>
      </c>
      <c r="BL205" s="15" t="s">
        <v>158</v>
      </c>
      <c r="BM205" s="157" t="s">
        <v>341</v>
      </c>
    </row>
    <row r="206" spans="2:65" s="1" customFormat="1" ht="24.2" customHeight="1">
      <c r="B206" s="115"/>
      <c r="C206" s="146" t="s">
        <v>342</v>
      </c>
      <c r="D206" s="146" t="s">
        <v>153</v>
      </c>
      <c r="E206" s="147" t="s">
        <v>343</v>
      </c>
      <c r="F206" s="148" t="s">
        <v>344</v>
      </c>
      <c r="G206" s="149" t="s">
        <v>186</v>
      </c>
      <c r="H206" s="150">
        <v>4</v>
      </c>
      <c r="I206" s="151"/>
      <c r="J206" s="151"/>
      <c r="K206" s="152">
        <f>ROUND(P206*H206,2)</f>
        <v>0</v>
      </c>
      <c r="L206" s="148" t="s">
        <v>1</v>
      </c>
      <c r="M206" s="30"/>
      <c r="N206" s="153" t="s">
        <v>1</v>
      </c>
      <c r="O206" s="114" t="s">
        <v>41</v>
      </c>
      <c r="P206" s="154">
        <f>I206+J206</f>
        <v>0</v>
      </c>
      <c r="Q206" s="154">
        <f>ROUND(I206*H206,2)</f>
        <v>0</v>
      </c>
      <c r="R206" s="154">
        <f>ROUND(J206*H206,2)</f>
        <v>0</v>
      </c>
      <c r="T206" s="155">
        <f>S206*H206</f>
        <v>0</v>
      </c>
      <c r="U206" s="155">
        <v>0</v>
      </c>
      <c r="V206" s="155">
        <f>U206*H206</f>
        <v>0</v>
      </c>
      <c r="W206" s="155">
        <v>0</v>
      </c>
      <c r="X206" s="156">
        <f>W206*H206</f>
        <v>0</v>
      </c>
      <c r="AR206" s="157" t="s">
        <v>158</v>
      </c>
      <c r="AT206" s="157" t="s">
        <v>153</v>
      </c>
      <c r="AU206" s="157" t="s">
        <v>88</v>
      </c>
      <c r="AY206" s="15" t="s">
        <v>150</v>
      </c>
      <c r="BE206" s="158">
        <f>IF(O206="základní",K206,0)</f>
        <v>0</v>
      </c>
      <c r="BF206" s="158">
        <f>IF(O206="snížená",K206,0)</f>
        <v>0</v>
      </c>
      <c r="BG206" s="158">
        <f>IF(O206="zákl. přenesená",K206,0)</f>
        <v>0</v>
      </c>
      <c r="BH206" s="158">
        <f>IF(O206="sníž. přenesená",K206,0)</f>
        <v>0</v>
      </c>
      <c r="BI206" s="158">
        <f>IF(O206="nulová",K206,0)</f>
        <v>0</v>
      </c>
      <c r="BJ206" s="15" t="s">
        <v>86</v>
      </c>
      <c r="BK206" s="158">
        <f>ROUND(P206*H206,2)</f>
        <v>0</v>
      </c>
      <c r="BL206" s="15" t="s">
        <v>158</v>
      </c>
      <c r="BM206" s="157" t="s">
        <v>345</v>
      </c>
    </row>
    <row r="207" spans="2:65" s="1" customFormat="1" ht="24.2" customHeight="1">
      <c r="B207" s="115"/>
      <c r="C207" s="146" t="s">
        <v>346</v>
      </c>
      <c r="D207" s="146" t="s">
        <v>153</v>
      </c>
      <c r="E207" s="147" t="s">
        <v>347</v>
      </c>
      <c r="F207" s="148" t="s">
        <v>348</v>
      </c>
      <c r="G207" s="149" t="s">
        <v>156</v>
      </c>
      <c r="H207" s="150">
        <v>4</v>
      </c>
      <c r="I207" s="151"/>
      <c r="J207" s="151"/>
      <c r="K207" s="152">
        <f>ROUND(P207*H207,2)</f>
        <v>0</v>
      </c>
      <c r="L207" s="148" t="s">
        <v>291</v>
      </c>
      <c r="M207" s="30"/>
      <c r="N207" s="153" t="s">
        <v>1</v>
      </c>
      <c r="O207" s="114" t="s">
        <v>41</v>
      </c>
      <c r="P207" s="154">
        <f>I207+J207</f>
        <v>0</v>
      </c>
      <c r="Q207" s="154">
        <f>ROUND(I207*H207,2)</f>
        <v>0</v>
      </c>
      <c r="R207" s="154">
        <f>ROUND(J207*H207,2)</f>
        <v>0</v>
      </c>
      <c r="T207" s="155">
        <f>S207*H207</f>
        <v>0</v>
      </c>
      <c r="U207" s="155">
        <v>0</v>
      </c>
      <c r="V207" s="155">
        <f>U207*H207</f>
        <v>0</v>
      </c>
      <c r="W207" s="155">
        <v>0</v>
      </c>
      <c r="X207" s="156">
        <f>W207*H207</f>
        <v>0</v>
      </c>
      <c r="AR207" s="157" t="s">
        <v>174</v>
      </c>
      <c r="AT207" s="157" t="s">
        <v>153</v>
      </c>
      <c r="AU207" s="157" t="s">
        <v>88</v>
      </c>
      <c r="AY207" s="15" t="s">
        <v>150</v>
      </c>
      <c r="BE207" s="158">
        <f>IF(O207="základní",K207,0)</f>
        <v>0</v>
      </c>
      <c r="BF207" s="158">
        <f>IF(O207="snížená",K207,0)</f>
        <v>0</v>
      </c>
      <c r="BG207" s="158">
        <f>IF(O207="zákl. přenesená",K207,0)</f>
        <v>0</v>
      </c>
      <c r="BH207" s="158">
        <f>IF(O207="sníž. přenesená",K207,0)</f>
        <v>0</v>
      </c>
      <c r="BI207" s="158">
        <f>IF(O207="nulová",K207,0)</f>
        <v>0</v>
      </c>
      <c r="BJ207" s="15" t="s">
        <v>86</v>
      </c>
      <c r="BK207" s="158">
        <f>ROUND(P207*H207,2)</f>
        <v>0</v>
      </c>
      <c r="BL207" s="15" t="s">
        <v>174</v>
      </c>
      <c r="BM207" s="157" t="s">
        <v>349</v>
      </c>
    </row>
    <row r="208" spans="2:65" s="1" customFormat="1" ht="11.25">
      <c r="B208" s="30"/>
      <c r="D208" s="159" t="s">
        <v>160</v>
      </c>
      <c r="F208" s="160" t="s">
        <v>350</v>
      </c>
      <c r="I208" s="116"/>
      <c r="J208" s="116"/>
      <c r="M208" s="30"/>
      <c r="N208" s="161"/>
      <c r="X208" s="54"/>
      <c r="AT208" s="15" t="s">
        <v>160</v>
      </c>
      <c r="AU208" s="15" t="s">
        <v>88</v>
      </c>
    </row>
    <row r="209" spans="2:65" s="12" customFormat="1" ht="11.25">
      <c r="B209" s="162"/>
      <c r="D209" s="163" t="s">
        <v>167</v>
      </c>
      <c r="E209" s="164" t="s">
        <v>1</v>
      </c>
      <c r="F209" s="165" t="s">
        <v>158</v>
      </c>
      <c r="H209" s="166">
        <v>4</v>
      </c>
      <c r="I209" s="167"/>
      <c r="J209" s="167"/>
      <c r="M209" s="162"/>
      <c r="N209" s="168"/>
      <c r="X209" s="169"/>
      <c r="AT209" s="164" t="s">
        <v>167</v>
      </c>
      <c r="AU209" s="164" t="s">
        <v>88</v>
      </c>
      <c r="AV209" s="12" t="s">
        <v>88</v>
      </c>
      <c r="AW209" s="12" t="s">
        <v>4</v>
      </c>
      <c r="AX209" s="12" t="s">
        <v>86</v>
      </c>
      <c r="AY209" s="164" t="s">
        <v>150</v>
      </c>
    </row>
    <row r="210" spans="2:65" s="1" customFormat="1" ht="24.2" customHeight="1">
      <c r="B210" s="115"/>
      <c r="C210" s="146" t="s">
        <v>351</v>
      </c>
      <c r="D210" s="146" t="s">
        <v>153</v>
      </c>
      <c r="E210" s="147" t="s">
        <v>352</v>
      </c>
      <c r="F210" s="148" t="s">
        <v>353</v>
      </c>
      <c r="G210" s="149" t="s">
        <v>156</v>
      </c>
      <c r="H210" s="150">
        <v>4</v>
      </c>
      <c r="I210" s="151"/>
      <c r="J210" s="151"/>
      <c r="K210" s="152">
        <f>ROUND(P210*H210,2)</f>
        <v>0</v>
      </c>
      <c r="L210" s="148" t="s">
        <v>291</v>
      </c>
      <c r="M210" s="30"/>
      <c r="N210" s="153" t="s">
        <v>1</v>
      </c>
      <c r="O210" s="114" t="s">
        <v>41</v>
      </c>
      <c r="P210" s="154">
        <f>I210+J210</f>
        <v>0</v>
      </c>
      <c r="Q210" s="154">
        <f>ROUND(I210*H210,2)</f>
        <v>0</v>
      </c>
      <c r="R210" s="154">
        <f>ROUND(J210*H210,2)</f>
        <v>0</v>
      </c>
      <c r="T210" s="155">
        <f>S210*H210</f>
        <v>0</v>
      </c>
      <c r="U210" s="155">
        <v>0</v>
      </c>
      <c r="V210" s="155">
        <f>U210*H210</f>
        <v>0</v>
      </c>
      <c r="W210" s="155">
        <v>0</v>
      </c>
      <c r="X210" s="156">
        <f>W210*H210</f>
        <v>0</v>
      </c>
      <c r="AR210" s="157" t="s">
        <v>174</v>
      </c>
      <c r="AT210" s="157" t="s">
        <v>153</v>
      </c>
      <c r="AU210" s="157" t="s">
        <v>88</v>
      </c>
      <c r="AY210" s="15" t="s">
        <v>150</v>
      </c>
      <c r="BE210" s="158">
        <f>IF(O210="základní",K210,0)</f>
        <v>0</v>
      </c>
      <c r="BF210" s="158">
        <f>IF(O210="snížená",K210,0)</f>
        <v>0</v>
      </c>
      <c r="BG210" s="158">
        <f>IF(O210="zákl. přenesená",K210,0)</f>
        <v>0</v>
      </c>
      <c r="BH210" s="158">
        <f>IF(O210="sníž. přenesená",K210,0)</f>
        <v>0</v>
      </c>
      <c r="BI210" s="158">
        <f>IF(O210="nulová",K210,0)</f>
        <v>0</v>
      </c>
      <c r="BJ210" s="15" t="s">
        <v>86</v>
      </c>
      <c r="BK210" s="158">
        <f>ROUND(P210*H210,2)</f>
        <v>0</v>
      </c>
      <c r="BL210" s="15" t="s">
        <v>174</v>
      </c>
      <c r="BM210" s="157" t="s">
        <v>354</v>
      </c>
    </row>
    <row r="211" spans="2:65" s="1" customFormat="1" ht="11.25">
      <c r="B211" s="30"/>
      <c r="D211" s="159" t="s">
        <v>160</v>
      </c>
      <c r="F211" s="160" t="s">
        <v>355</v>
      </c>
      <c r="I211" s="116"/>
      <c r="J211" s="116"/>
      <c r="M211" s="30"/>
      <c r="N211" s="161"/>
      <c r="X211" s="54"/>
      <c r="AT211" s="15" t="s">
        <v>160</v>
      </c>
      <c r="AU211" s="15" t="s">
        <v>88</v>
      </c>
    </row>
    <row r="212" spans="2:65" s="1" customFormat="1" ht="24.2" customHeight="1">
      <c r="B212" s="115"/>
      <c r="C212" s="146" t="s">
        <v>356</v>
      </c>
      <c r="D212" s="146" t="s">
        <v>153</v>
      </c>
      <c r="E212" s="147" t="s">
        <v>357</v>
      </c>
      <c r="F212" s="148" t="s">
        <v>358</v>
      </c>
      <c r="G212" s="149" t="s">
        <v>156</v>
      </c>
      <c r="H212" s="150">
        <v>4</v>
      </c>
      <c r="I212" s="151"/>
      <c r="J212" s="151"/>
      <c r="K212" s="152">
        <f>ROUND(P212*H212,2)</f>
        <v>0</v>
      </c>
      <c r="L212" s="148" t="s">
        <v>359</v>
      </c>
      <c r="M212" s="30"/>
      <c r="N212" s="153" t="s">
        <v>1</v>
      </c>
      <c r="O212" s="114" t="s">
        <v>41</v>
      </c>
      <c r="P212" s="154">
        <f>I212+J212</f>
        <v>0</v>
      </c>
      <c r="Q212" s="154">
        <f>ROUND(I212*H212,2)</f>
        <v>0</v>
      </c>
      <c r="R212" s="154">
        <f>ROUND(J212*H212,2)</f>
        <v>0</v>
      </c>
      <c r="T212" s="155">
        <f>S212*H212</f>
        <v>0</v>
      </c>
      <c r="U212" s="155">
        <v>0</v>
      </c>
      <c r="V212" s="155">
        <f>U212*H212</f>
        <v>0</v>
      </c>
      <c r="W212" s="155">
        <v>0</v>
      </c>
      <c r="X212" s="156">
        <f>W212*H212</f>
        <v>0</v>
      </c>
      <c r="AR212" s="157" t="s">
        <v>174</v>
      </c>
      <c r="AT212" s="157" t="s">
        <v>153</v>
      </c>
      <c r="AU212" s="157" t="s">
        <v>88</v>
      </c>
      <c r="AY212" s="15" t="s">
        <v>150</v>
      </c>
      <c r="BE212" s="158">
        <f>IF(O212="základní",K212,0)</f>
        <v>0</v>
      </c>
      <c r="BF212" s="158">
        <f>IF(O212="snížená",K212,0)</f>
        <v>0</v>
      </c>
      <c r="BG212" s="158">
        <f>IF(O212="zákl. přenesená",K212,0)</f>
        <v>0</v>
      </c>
      <c r="BH212" s="158">
        <f>IF(O212="sníž. přenesená",K212,0)</f>
        <v>0</v>
      </c>
      <c r="BI212" s="158">
        <f>IF(O212="nulová",K212,0)</f>
        <v>0</v>
      </c>
      <c r="BJ212" s="15" t="s">
        <v>86</v>
      </c>
      <c r="BK212" s="158">
        <f>ROUND(P212*H212,2)</f>
        <v>0</v>
      </c>
      <c r="BL212" s="15" t="s">
        <v>174</v>
      </c>
      <c r="BM212" s="157" t="s">
        <v>360</v>
      </c>
    </row>
    <row r="213" spans="2:65" s="1" customFormat="1" ht="11.25">
      <c r="B213" s="30"/>
      <c r="D213" s="159" t="s">
        <v>160</v>
      </c>
      <c r="F213" s="160" t="s">
        <v>361</v>
      </c>
      <c r="I213" s="116"/>
      <c r="J213" s="116"/>
      <c r="M213" s="30"/>
      <c r="N213" s="161"/>
      <c r="X213" s="54"/>
      <c r="AT213" s="15" t="s">
        <v>160</v>
      </c>
      <c r="AU213" s="15" t="s">
        <v>88</v>
      </c>
    </row>
    <row r="214" spans="2:65" s="1" customFormat="1" ht="24.2" customHeight="1">
      <c r="B214" s="115"/>
      <c r="C214" s="146" t="s">
        <v>362</v>
      </c>
      <c r="D214" s="146" t="s">
        <v>153</v>
      </c>
      <c r="E214" s="147" t="s">
        <v>363</v>
      </c>
      <c r="F214" s="148" t="s">
        <v>364</v>
      </c>
      <c r="G214" s="149" t="s">
        <v>156</v>
      </c>
      <c r="H214" s="150">
        <v>4</v>
      </c>
      <c r="I214" s="151"/>
      <c r="J214" s="151"/>
      <c r="K214" s="152">
        <f>ROUND(P214*H214,2)</f>
        <v>0</v>
      </c>
      <c r="L214" s="148" t="s">
        <v>359</v>
      </c>
      <c r="M214" s="30"/>
      <c r="N214" s="153" t="s">
        <v>1</v>
      </c>
      <c r="O214" s="114" t="s">
        <v>41</v>
      </c>
      <c r="P214" s="154">
        <f>I214+J214</f>
        <v>0</v>
      </c>
      <c r="Q214" s="154">
        <f>ROUND(I214*H214,2)</f>
        <v>0</v>
      </c>
      <c r="R214" s="154">
        <f>ROUND(J214*H214,2)</f>
        <v>0</v>
      </c>
      <c r="T214" s="155">
        <f>S214*H214</f>
        <v>0</v>
      </c>
      <c r="U214" s="155">
        <v>2.2000000000000001E-3</v>
      </c>
      <c r="V214" s="155">
        <f>U214*H214</f>
        <v>8.8000000000000005E-3</v>
      </c>
      <c r="W214" s="155">
        <v>0</v>
      </c>
      <c r="X214" s="156">
        <f>W214*H214</f>
        <v>0</v>
      </c>
      <c r="AR214" s="157" t="s">
        <v>174</v>
      </c>
      <c r="AT214" s="157" t="s">
        <v>153</v>
      </c>
      <c r="AU214" s="157" t="s">
        <v>88</v>
      </c>
      <c r="AY214" s="15" t="s">
        <v>150</v>
      </c>
      <c r="BE214" s="158">
        <f>IF(O214="základní",K214,0)</f>
        <v>0</v>
      </c>
      <c r="BF214" s="158">
        <f>IF(O214="snížená",K214,0)</f>
        <v>0</v>
      </c>
      <c r="BG214" s="158">
        <f>IF(O214="zákl. přenesená",K214,0)</f>
        <v>0</v>
      </c>
      <c r="BH214" s="158">
        <f>IF(O214="sníž. přenesená",K214,0)</f>
        <v>0</v>
      </c>
      <c r="BI214" s="158">
        <f>IF(O214="nulová",K214,0)</f>
        <v>0</v>
      </c>
      <c r="BJ214" s="15" t="s">
        <v>86</v>
      </c>
      <c r="BK214" s="158">
        <f>ROUND(P214*H214,2)</f>
        <v>0</v>
      </c>
      <c r="BL214" s="15" t="s">
        <v>174</v>
      </c>
      <c r="BM214" s="157" t="s">
        <v>365</v>
      </c>
    </row>
    <row r="215" spans="2:65" s="1" customFormat="1" ht="11.25">
      <c r="B215" s="30"/>
      <c r="D215" s="159" t="s">
        <v>160</v>
      </c>
      <c r="F215" s="160" t="s">
        <v>366</v>
      </c>
      <c r="I215" s="116"/>
      <c r="J215" s="116"/>
      <c r="M215" s="30"/>
      <c r="N215" s="161"/>
      <c r="X215" s="54"/>
      <c r="AT215" s="15" t="s">
        <v>160</v>
      </c>
      <c r="AU215" s="15" t="s">
        <v>88</v>
      </c>
    </row>
    <row r="216" spans="2:65" s="1" customFormat="1" ht="49.15" customHeight="1">
      <c r="B216" s="115"/>
      <c r="C216" s="146" t="s">
        <v>367</v>
      </c>
      <c r="D216" s="146" t="s">
        <v>153</v>
      </c>
      <c r="E216" s="147" t="s">
        <v>368</v>
      </c>
      <c r="F216" s="148" t="s">
        <v>369</v>
      </c>
      <c r="G216" s="149" t="s">
        <v>211</v>
      </c>
      <c r="H216" s="150">
        <v>80</v>
      </c>
      <c r="I216" s="151"/>
      <c r="J216" s="151"/>
      <c r="K216" s="152">
        <f>ROUND(P216*H216,2)</f>
        <v>0</v>
      </c>
      <c r="L216" s="148" t="s">
        <v>1</v>
      </c>
      <c r="M216" s="30"/>
      <c r="N216" s="153" t="s">
        <v>1</v>
      </c>
      <c r="O216" s="114" t="s">
        <v>41</v>
      </c>
      <c r="P216" s="154">
        <f>I216+J216</f>
        <v>0</v>
      </c>
      <c r="Q216" s="154">
        <f>ROUND(I216*H216,2)</f>
        <v>0</v>
      </c>
      <c r="R216" s="154">
        <f>ROUND(J216*H216,2)</f>
        <v>0</v>
      </c>
      <c r="T216" s="155">
        <f>S216*H216</f>
        <v>0</v>
      </c>
      <c r="U216" s="155">
        <v>0</v>
      </c>
      <c r="V216" s="155">
        <f>U216*H216</f>
        <v>0</v>
      </c>
      <c r="W216" s="155">
        <v>0</v>
      </c>
      <c r="X216" s="156">
        <f>W216*H216</f>
        <v>0</v>
      </c>
      <c r="AR216" s="157" t="s">
        <v>158</v>
      </c>
      <c r="AT216" s="157" t="s">
        <v>153</v>
      </c>
      <c r="AU216" s="157" t="s">
        <v>88</v>
      </c>
      <c r="AY216" s="15" t="s">
        <v>150</v>
      </c>
      <c r="BE216" s="158">
        <f>IF(O216="základní",K216,0)</f>
        <v>0</v>
      </c>
      <c r="BF216" s="158">
        <f>IF(O216="snížená",K216,0)</f>
        <v>0</v>
      </c>
      <c r="BG216" s="158">
        <f>IF(O216="zákl. přenesená",K216,0)</f>
        <v>0</v>
      </c>
      <c r="BH216" s="158">
        <f>IF(O216="sníž. přenesená",K216,0)</f>
        <v>0</v>
      </c>
      <c r="BI216" s="158">
        <f>IF(O216="nulová",K216,0)</f>
        <v>0</v>
      </c>
      <c r="BJ216" s="15" t="s">
        <v>86</v>
      </c>
      <c r="BK216" s="158">
        <f>ROUND(P216*H216,2)</f>
        <v>0</v>
      </c>
      <c r="BL216" s="15" t="s">
        <v>158</v>
      </c>
      <c r="BM216" s="157" t="s">
        <v>370</v>
      </c>
    </row>
    <row r="217" spans="2:65" s="1" customFormat="1" ht="19.5">
      <c r="B217" s="30"/>
      <c r="D217" s="163" t="s">
        <v>293</v>
      </c>
      <c r="F217" s="180" t="s">
        <v>371</v>
      </c>
      <c r="I217" s="116"/>
      <c r="J217" s="116"/>
      <c r="M217" s="30"/>
      <c r="N217" s="161"/>
      <c r="X217" s="54"/>
      <c r="AT217" s="15" t="s">
        <v>293</v>
      </c>
      <c r="AU217" s="15" t="s">
        <v>88</v>
      </c>
    </row>
    <row r="218" spans="2:65" s="12" customFormat="1" ht="11.25">
      <c r="B218" s="162"/>
      <c r="D218" s="163" t="s">
        <v>167</v>
      </c>
      <c r="E218" s="164" t="s">
        <v>1</v>
      </c>
      <c r="F218" s="165" t="s">
        <v>372</v>
      </c>
      <c r="H218" s="166">
        <v>80</v>
      </c>
      <c r="I218" s="167"/>
      <c r="J218" s="167"/>
      <c r="M218" s="162"/>
      <c r="N218" s="168"/>
      <c r="X218" s="169"/>
      <c r="AT218" s="164" t="s">
        <v>167</v>
      </c>
      <c r="AU218" s="164" t="s">
        <v>88</v>
      </c>
      <c r="AV218" s="12" t="s">
        <v>88</v>
      </c>
      <c r="AW218" s="12" t="s">
        <v>4</v>
      </c>
      <c r="AX218" s="12" t="s">
        <v>86</v>
      </c>
      <c r="AY218" s="164" t="s">
        <v>150</v>
      </c>
    </row>
    <row r="219" spans="2:65" s="1" customFormat="1" ht="49.15" customHeight="1">
      <c r="B219" s="115"/>
      <c r="C219" s="146" t="s">
        <v>373</v>
      </c>
      <c r="D219" s="146" t="s">
        <v>153</v>
      </c>
      <c r="E219" s="147" t="s">
        <v>374</v>
      </c>
      <c r="F219" s="148" t="s">
        <v>375</v>
      </c>
      <c r="G219" s="149" t="s">
        <v>211</v>
      </c>
      <c r="H219" s="150">
        <v>80</v>
      </c>
      <c r="I219" s="151"/>
      <c r="J219" s="151"/>
      <c r="K219" s="152">
        <f>ROUND(P219*H219,2)</f>
        <v>0</v>
      </c>
      <c r="L219" s="148" t="s">
        <v>359</v>
      </c>
      <c r="M219" s="30"/>
      <c r="N219" s="153" t="s">
        <v>1</v>
      </c>
      <c r="O219" s="114" t="s">
        <v>41</v>
      </c>
      <c r="P219" s="154">
        <f>I219+J219</f>
        <v>0</v>
      </c>
      <c r="Q219" s="154">
        <f>ROUND(I219*H219,2)</f>
        <v>0</v>
      </c>
      <c r="R219" s="154">
        <f>ROUND(J219*H219,2)</f>
        <v>0</v>
      </c>
      <c r="T219" s="155">
        <f>S219*H219</f>
        <v>0</v>
      </c>
      <c r="U219" s="155">
        <v>0</v>
      </c>
      <c r="V219" s="155">
        <f>U219*H219</f>
        <v>0</v>
      </c>
      <c r="W219" s="155">
        <v>0</v>
      </c>
      <c r="X219" s="156">
        <f>W219*H219</f>
        <v>0</v>
      </c>
      <c r="AR219" s="157" t="s">
        <v>174</v>
      </c>
      <c r="AT219" s="157" t="s">
        <v>153</v>
      </c>
      <c r="AU219" s="157" t="s">
        <v>88</v>
      </c>
      <c r="AY219" s="15" t="s">
        <v>150</v>
      </c>
      <c r="BE219" s="158">
        <f>IF(O219="základní",K219,0)</f>
        <v>0</v>
      </c>
      <c r="BF219" s="158">
        <f>IF(O219="snížená",K219,0)</f>
        <v>0</v>
      </c>
      <c r="BG219" s="158">
        <f>IF(O219="zákl. přenesená",K219,0)</f>
        <v>0</v>
      </c>
      <c r="BH219" s="158">
        <f>IF(O219="sníž. přenesená",K219,0)</f>
        <v>0</v>
      </c>
      <c r="BI219" s="158">
        <f>IF(O219="nulová",K219,0)</f>
        <v>0</v>
      </c>
      <c r="BJ219" s="15" t="s">
        <v>86</v>
      </c>
      <c r="BK219" s="158">
        <f>ROUND(P219*H219,2)</f>
        <v>0</v>
      </c>
      <c r="BL219" s="15" t="s">
        <v>174</v>
      </c>
      <c r="BM219" s="157" t="s">
        <v>376</v>
      </c>
    </row>
    <row r="220" spans="2:65" s="1" customFormat="1" ht="11.25">
      <c r="B220" s="30"/>
      <c r="D220" s="159" t="s">
        <v>160</v>
      </c>
      <c r="F220" s="160" t="s">
        <v>377</v>
      </c>
      <c r="I220" s="116"/>
      <c r="J220" s="116"/>
      <c r="M220" s="30"/>
      <c r="N220" s="161"/>
      <c r="X220" s="54"/>
      <c r="AT220" s="15" t="s">
        <v>160</v>
      </c>
      <c r="AU220" s="15" t="s">
        <v>88</v>
      </c>
    </row>
    <row r="221" spans="2:65" s="12" customFormat="1" ht="11.25">
      <c r="B221" s="162"/>
      <c r="D221" s="163" t="s">
        <v>167</v>
      </c>
      <c r="E221" s="164" t="s">
        <v>1</v>
      </c>
      <c r="F221" s="165" t="s">
        <v>372</v>
      </c>
      <c r="H221" s="166">
        <v>80</v>
      </c>
      <c r="I221" s="167"/>
      <c r="J221" s="167"/>
      <c r="M221" s="162"/>
      <c r="N221" s="168"/>
      <c r="X221" s="169"/>
      <c r="AT221" s="164" t="s">
        <v>167</v>
      </c>
      <c r="AU221" s="164" t="s">
        <v>88</v>
      </c>
      <c r="AV221" s="12" t="s">
        <v>88</v>
      </c>
      <c r="AW221" s="12" t="s">
        <v>4</v>
      </c>
      <c r="AX221" s="12" t="s">
        <v>86</v>
      </c>
      <c r="AY221" s="164" t="s">
        <v>150</v>
      </c>
    </row>
    <row r="222" spans="2:65" s="1" customFormat="1" ht="24.2" customHeight="1">
      <c r="B222" s="115"/>
      <c r="C222" s="170" t="s">
        <v>378</v>
      </c>
      <c r="D222" s="170" t="s">
        <v>227</v>
      </c>
      <c r="E222" s="171" t="s">
        <v>379</v>
      </c>
      <c r="F222" s="172" t="s">
        <v>380</v>
      </c>
      <c r="G222" s="173" t="s">
        <v>211</v>
      </c>
      <c r="H222" s="174">
        <v>92</v>
      </c>
      <c r="I222" s="175"/>
      <c r="J222" s="176"/>
      <c r="K222" s="177">
        <f>ROUND(P222*H222,2)</f>
        <v>0</v>
      </c>
      <c r="L222" s="172" t="s">
        <v>359</v>
      </c>
      <c r="M222" s="178"/>
      <c r="N222" s="179" t="s">
        <v>1</v>
      </c>
      <c r="O222" s="114" t="s">
        <v>41</v>
      </c>
      <c r="P222" s="154">
        <f>I222+J222</f>
        <v>0</v>
      </c>
      <c r="Q222" s="154">
        <f>ROUND(I222*H222,2)</f>
        <v>0</v>
      </c>
      <c r="R222" s="154">
        <f>ROUND(J222*H222,2)</f>
        <v>0</v>
      </c>
      <c r="T222" s="155">
        <f>S222*H222</f>
        <v>0</v>
      </c>
      <c r="U222" s="155">
        <v>1.6000000000000001E-4</v>
      </c>
      <c r="V222" s="155">
        <f>U222*H222</f>
        <v>1.472E-2</v>
      </c>
      <c r="W222" s="155">
        <v>0</v>
      </c>
      <c r="X222" s="156">
        <f>W222*H222</f>
        <v>0</v>
      </c>
      <c r="AR222" s="157" t="s">
        <v>310</v>
      </c>
      <c r="AT222" s="157" t="s">
        <v>227</v>
      </c>
      <c r="AU222" s="157" t="s">
        <v>88</v>
      </c>
      <c r="AY222" s="15" t="s">
        <v>150</v>
      </c>
      <c r="BE222" s="158">
        <f>IF(O222="základní",K222,0)</f>
        <v>0</v>
      </c>
      <c r="BF222" s="158">
        <f>IF(O222="snížená",K222,0)</f>
        <v>0</v>
      </c>
      <c r="BG222" s="158">
        <f>IF(O222="zákl. přenesená",K222,0)</f>
        <v>0</v>
      </c>
      <c r="BH222" s="158">
        <f>IF(O222="sníž. přenesená",K222,0)</f>
        <v>0</v>
      </c>
      <c r="BI222" s="158">
        <f>IF(O222="nulová",K222,0)</f>
        <v>0</v>
      </c>
      <c r="BJ222" s="15" t="s">
        <v>86</v>
      </c>
      <c r="BK222" s="158">
        <f>ROUND(P222*H222,2)</f>
        <v>0</v>
      </c>
      <c r="BL222" s="15" t="s">
        <v>310</v>
      </c>
      <c r="BM222" s="157" t="s">
        <v>381</v>
      </c>
    </row>
    <row r="223" spans="2:65" s="1" customFormat="1" ht="19.5">
      <c r="B223" s="30"/>
      <c r="D223" s="163" t="s">
        <v>293</v>
      </c>
      <c r="F223" s="180" t="s">
        <v>382</v>
      </c>
      <c r="I223" s="116"/>
      <c r="J223" s="116"/>
      <c r="M223" s="30"/>
      <c r="N223" s="161"/>
      <c r="X223" s="54"/>
      <c r="AT223" s="15" t="s">
        <v>293</v>
      </c>
      <c r="AU223" s="15" t="s">
        <v>88</v>
      </c>
    </row>
    <row r="224" spans="2:65" s="12" customFormat="1" ht="11.25">
      <c r="B224" s="162"/>
      <c r="D224" s="163" t="s">
        <v>167</v>
      </c>
      <c r="E224" s="164" t="s">
        <v>1</v>
      </c>
      <c r="F224" s="165" t="s">
        <v>372</v>
      </c>
      <c r="H224" s="166">
        <v>80</v>
      </c>
      <c r="I224" s="167"/>
      <c r="J224" s="167"/>
      <c r="M224" s="162"/>
      <c r="N224" s="168"/>
      <c r="X224" s="169"/>
      <c r="AT224" s="164" t="s">
        <v>167</v>
      </c>
      <c r="AU224" s="164" t="s">
        <v>88</v>
      </c>
      <c r="AV224" s="12" t="s">
        <v>88</v>
      </c>
      <c r="AW224" s="12" t="s">
        <v>4</v>
      </c>
      <c r="AX224" s="12" t="s">
        <v>86</v>
      </c>
      <c r="AY224" s="164" t="s">
        <v>150</v>
      </c>
    </row>
    <row r="225" spans="2:65" s="12" customFormat="1" ht="11.25">
      <c r="B225" s="162"/>
      <c r="D225" s="163" t="s">
        <v>167</v>
      </c>
      <c r="F225" s="165" t="s">
        <v>383</v>
      </c>
      <c r="H225" s="166">
        <v>92</v>
      </c>
      <c r="I225" s="167"/>
      <c r="J225" s="167"/>
      <c r="M225" s="162"/>
      <c r="N225" s="168"/>
      <c r="X225" s="169"/>
      <c r="AT225" s="164" t="s">
        <v>167</v>
      </c>
      <c r="AU225" s="164" t="s">
        <v>88</v>
      </c>
      <c r="AV225" s="12" t="s">
        <v>88</v>
      </c>
      <c r="AW225" s="12" t="s">
        <v>3</v>
      </c>
      <c r="AX225" s="12" t="s">
        <v>86</v>
      </c>
      <c r="AY225" s="164" t="s">
        <v>150</v>
      </c>
    </row>
    <row r="226" spans="2:65" s="11" customFormat="1" ht="22.9" customHeight="1">
      <c r="B226" s="133"/>
      <c r="D226" s="134" t="s">
        <v>77</v>
      </c>
      <c r="E226" s="144" t="s">
        <v>384</v>
      </c>
      <c r="F226" s="144" t="s">
        <v>385</v>
      </c>
      <c r="I226" s="136"/>
      <c r="J226" s="136"/>
      <c r="K226" s="145">
        <f>BK226</f>
        <v>0</v>
      </c>
      <c r="M226" s="133"/>
      <c r="N226" s="138"/>
      <c r="Q226" s="139">
        <f>SUM(Q227:Q236)</f>
        <v>0</v>
      </c>
      <c r="R226" s="139">
        <f>SUM(R227:R236)</f>
        <v>0</v>
      </c>
      <c r="T226" s="140">
        <f>SUM(T227:T236)</f>
        <v>0</v>
      </c>
      <c r="V226" s="140">
        <f>SUM(V227:V236)</f>
        <v>0</v>
      </c>
      <c r="X226" s="141">
        <f>SUM(X227:X236)</f>
        <v>0</v>
      </c>
      <c r="AR226" s="134" t="s">
        <v>169</v>
      </c>
      <c r="AT226" s="142" t="s">
        <v>77</v>
      </c>
      <c r="AU226" s="142" t="s">
        <v>86</v>
      </c>
      <c r="AY226" s="134" t="s">
        <v>150</v>
      </c>
      <c r="BK226" s="143">
        <f>SUM(BK227:BK236)</f>
        <v>0</v>
      </c>
    </row>
    <row r="227" spans="2:65" s="1" customFormat="1" ht="16.5" customHeight="1">
      <c r="B227" s="115"/>
      <c r="C227" s="146" t="s">
        <v>386</v>
      </c>
      <c r="D227" s="146" t="s">
        <v>153</v>
      </c>
      <c r="E227" s="147" t="s">
        <v>387</v>
      </c>
      <c r="F227" s="148" t="s">
        <v>388</v>
      </c>
      <c r="G227" s="149" t="s">
        <v>186</v>
      </c>
      <c r="H227" s="150">
        <v>1</v>
      </c>
      <c r="I227" s="151"/>
      <c r="J227" s="151"/>
      <c r="K227" s="152">
        <f>ROUND(P227*H227,2)</f>
        <v>0</v>
      </c>
      <c r="L227" s="148" t="s">
        <v>1</v>
      </c>
      <c r="M227" s="30"/>
      <c r="N227" s="153" t="s">
        <v>1</v>
      </c>
      <c r="O227" s="114" t="s">
        <v>41</v>
      </c>
      <c r="P227" s="154">
        <f>I227+J227</f>
        <v>0</v>
      </c>
      <c r="Q227" s="154">
        <f>ROUND(I227*H227,2)</f>
        <v>0</v>
      </c>
      <c r="R227" s="154">
        <f>ROUND(J227*H227,2)</f>
        <v>0</v>
      </c>
      <c r="T227" s="155">
        <f>S227*H227</f>
        <v>0</v>
      </c>
      <c r="U227" s="155">
        <v>0</v>
      </c>
      <c r="V227" s="155">
        <f>U227*H227</f>
        <v>0</v>
      </c>
      <c r="W227" s="155">
        <v>0</v>
      </c>
      <c r="X227" s="156">
        <f>W227*H227</f>
        <v>0</v>
      </c>
      <c r="AR227" s="157" t="s">
        <v>174</v>
      </c>
      <c r="AT227" s="157" t="s">
        <v>153</v>
      </c>
      <c r="AU227" s="157" t="s">
        <v>88</v>
      </c>
      <c r="AY227" s="15" t="s">
        <v>150</v>
      </c>
      <c r="BE227" s="158">
        <f>IF(O227="základní",K227,0)</f>
        <v>0</v>
      </c>
      <c r="BF227" s="158">
        <f>IF(O227="snížená",K227,0)</f>
        <v>0</v>
      </c>
      <c r="BG227" s="158">
        <f>IF(O227="zákl. přenesená",K227,0)</f>
        <v>0</v>
      </c>
      <c r="BH227" s="158">
        <f>IF(O227="sníž. přenesená",K227,0)</f>
        <v>0</v>
      </c>
      <c r="BI227" s="158">
        <f>IF(O227="nulová",K227,0)</f>
        <v>0</v>
      </c>
      <c r="BJ227" s="15" t="s">
        <v>86</v>
      </c>
      <c r="BK227" s="158">
        <f>ROUND(P227*H227,2)</f>
        <v>0</v>
      </c>
      <c r="BL227" s="15" t="s">
        <v>174</v>
      </c>
      <c r="BM227" s="157" t="s">
        <v>389</v>
      </c>
    </row>
    <row r="228" spans="2:65" s="1" customFormat="1" ht="19.5">
      <c r="B228" s="30"/>
      <c r="D228" s="163" t="s">
        <v>293</v>
      </c>
      <c r="F228" s="180" t="s">
        <v>390</v>
      </c>
      <c r="I228" s="116"/>
      <c r="J228" s="116"/>
      <c r="M228" s="30"/>
      <c r="N228" s="161"/>
      <c r="X228" s="54"/>
      <c r="AT228" s="15" t="s">
        <v>293</v>
      </c>
      <c r="AU228" s="15" t="s">
        <v>88</v>
      </c>
    </row>
    <row r="229" spans="2:65" s="1" customFormat="1" ht="16.5" customHeight="1">
      <c r="B229" s="115"/>
      <c r="C229" s="146" t="s">
        <v>391</v>
      </c>
      <c r="D229" s="146" t="s">
        <v>153</v>
      </c>
      <c r="E229" s="147" t="s">
        <v>392</v>
      </c>
      <c r="F229" s="148" t="s">
        <v>393</v>
      </c>
      <c r="G229" s="149" t="s">
        <v>186</v>
      </c>
      <c r="H229" s="150">
        <v>2</v>
      </c>
      <c r="I229" s="151"/>
      <c r="J229" s="151"/>
      <c r="K229" s="152">
        <f>ROUND(P229*H229,2)</f>
        <v>0</v>
      </c>
      <c r="L229" s="148" t="s">
        <v>1</v>
      </c>
      <c r="M229" s="30"/>
      <c r="N229" s="153" t="s">
        <v>1</v>
      </c>
      <c r="O229" s="114" t="s">
        <v>41</v>
      </c>
      <c r="P229" s="154">
        <f>I229+J229</f>
        <v>0</v>
      </c>
      <c r="Q229" s="154">
        <f>ROUND(I229*H229,2)</f>
        <v>0</v>
      </c>
      <c r="R229" s="154">
        <f>ROUND(J229*H229,2)</f>
        <v>0</v>
      </c>
      <c r="T229" s="155">
        <f>S229*H229</f>
        <v>0</v>
      </c>
      <c r="U229" s="155">
        <v>0</v>
      </c>
      <c r="V229" s="155">
        <f>U229*H229</f>
        <v>0</v>
      </c>
      <c r="W229" s="155">
        <v>0</v>
      </c>
      <c r="X229" s="156">
        <f>W229*H229</f>
        <v>0</v>
      </c>
      <c r="AR229" s="157" t="s">
        <v>174</v>
      </c>
      <c r="AT229" s="157" t="s">
        <v>153</v>
      </c>
      <c r="AU229" s="157" t="s">
        <v>88</v>
      </c>
      <c r="AY229" s="15" t="s">
        <v>150</v>
      </c>
      <c r="BE229" s="158">
        <f>IF(O229="základní",K229,0)</f>
        <v>0</v>
      </c>
      <c r="BF229" s="158">
        <f>IF(O229="snížená",K229,0)</f>
        <v>0</v>
      </c>
      <c r="BG229" s="158">
        <f>IF(O229="zákl. přenesená",K229,0)</f>
        <v>0</v>
      </c>
      <c r="BH229" s="158">
        <f>IF(O229="sníž. přenesená",K229,0)</f>
        <v>0</v>
      </c>
      <c r="BI229" s="158">
        <f>IF(O229="nulová",K229,0)</f>
        <v>0</v>
      </c>
      <c r="BJ229" s="15" t="s">
        <v>86</v>
      </c>
      <c r="BK229" s="158">
        <f>ROUND(P229*H229,2)</f>
        <v>0</v>
      </c>
      <c r="BL229" s="15" t="s">
        <v>174</v>
      </c>
      <c r="BM229" s="157" t="s">
        <v>394</v>
      </c>
    </row>
    <row r="230" spans="2:65" s="1" customFormat="1" ht="16.5" customHeight="1">
      <c r="B230" s="115"/>
      <c r="C230" s="146" t="s">
        <v>395</v>
      </c>
      <c r="D230" s="146" t="s">
        <v>153</v>
      </c>
      <c r="E230" s="147" t="s">
        <v>396</v>
      </c>
      <c r="F230" s="148" t="s">
        <v>397</v>
      </c>
      <c r="G230" s="149" t="s">
        <v>186</v>
      </c>
      <c r="H230" s="150">
        <v>1</v>
      </c>
      <c r="I230" s="151"/>
      <c r="J230" s="151"/>
      <c r="K230" s="152">
        <f>ROUND(P230*H230,2)</f>
        <v>0</v>
      </c>
      <c r="L230" s="148" t="s">
        <v>1</v>
      </c>
      <c r="M230" s="30"/>
      <c r="N230" s="153" t="s">
        <v>1</v>
      </c>
      <c r="O230" s="114" t="s">
        <v>41</v>
      </c>
      <c r="P230" s="154">
        <f>I230+J230</f>
        <v>0</v>
      </c>
      <c r="Q230" s="154">
        <f>ROUND(I230*H230,2)</f>
        <v>0</v>
      </c>
      <c r="R230" s="154">
        <f>ROUND(J230*H230,2)</f>
        <v>0</v>
      </c>
      <c r="T230" s="155">
        <f>S230*H230</f>
        <v>0</v>
      </c>
      <c r="U230" s="155">
        <v>0</v>
      </c>
      <c r="V230" s="155">
        <f>U230*H230</f>
        <v>0</v>
      </c>
      <c r="W230" s="155">
        <v>0</v>
      </c>
      <c r="X230" s="156">
        <f>W230*H230</f>
        <v>0</v>
      </c>
      <c r="AR230" s="157" t="s">
        <v>174</v>
      </c>
      <c r="AT230" s="157" t="s">
        <v>153</v>
      </c>
      <c r="AU230" s="157" t="s">
        <v>88</v>
      </c>
      <c r="AY230" s="15" t="s">
        <v>150</v>
      </c>
      <c r="BE230" s="158">
        <f>IF(O230="základní",K230,0)</f>
        <v>0</v>
      </c>
      <c r="BF230" s="158">
        <f>IF(O230="snížená",K230,0)</f>
        <v>0</v>
      </c>
      <c r="BG230" s="158">
        <f>IF(O230="zákl. přenesená",K230,0)</f>
        <v>0</v>
      </c>
      <c r="BH230" s="158">
        <f>IF(O230="sníž. přenesená",K230,0)</f>
        <v>0</v>
      </c>
      <c r="BI230" s="158">
        <f>IF(O230="nulová",K230,0)</f>
        <v>0</v>
      </c>
      <c r="BJ230" s="15" t="s">
        <v>86</v>
      </c>
      <c r="BK230" s="158">
        <f>ROUND(P230*H230,2)</f>
        <v>0</v>
      </c>
      <c r="BL230" s="15" t="s">
        <v>174</v>
      </c>
      <c r="BM230" s="157" t="s">
        <v>398</v>
      </c>
    </row>
    <row r="231" spans="2:65" s="1" customFormat="1" ht="19.5">
      <c r="B231" s="30"/>
      <c r="D231" s="163" t="s">
        <v>293</v>
      </c>
      <c r="F231" s="180" t="s">
        <v>399</v>
      </c>
      <c r="I231" s="116"/>
      <c r="J231" s="116"/>
      <c r="M231" s="30"/>
      <c r="N231" s="161"/>
      <c r="X231" s="54"/>
      <c r="AT231" s="15" t="s">
        <v>293</v>
      </c>
      <c r="AU231" s="15" t="s">
        <v>88</v>
      </c>
    </row>
    <row r="232" spans="2:65" s="1" customFormat="1" ht="16.5" customHeight="1">
      <c r="B232" s="115"/>
      <c r="C232" s="146" t="s">
        <v>400</v>
      </c>
      <c r="D232" s="146" t="s">
        <v>153</v>
      </c>
      <c r="E232" s="147" t="s">
        <v>401</v>
      </c>
      <c r="F232" s="148" t="s">
        <v>402</v>
      </c>
      <c r="G232" s="149" t="s">
        <v>186</v>
      </c>
      <c r="H232" s="150">
        <v>1</v>
      </c>
      <c r="I232" s="151"/>
      <c r="J232" s="151"/>
      <c r="K232" s="152">
        <f>ROUND(P232*H232,2)</f>
        <v>0</v>
      </c>
      <c r="L232" s="148" t="s">
        <v>1</v>
      </c>
      <c r="M232" s="30"/>
      <c r="N232" s="153" t="s">
        <v>1</v>
      </c>
      <c r="O232" s="114" t="s">
        <v>41</v>
      </c>
      <c r="P232" s="154">
        <f>I232+J232</f>
        <v>0</v>
      </c>
      <c r="Q232" s="154">
        <f>ROUND(I232*H232,2)</f>
        <v>0</v>
      </c>
      <c r="R232" s="154">
        <f>ROUND(J232*H232,2)</f>
        <v>0</v>
      </c>
      <c r="T232" s="155">
        <f>S232*H232</f>
        <v>0</v>
      </c>
      <c r="U232" s="155">
        <v>0</v>
      </c>
      <c r="V232" s="155">
        <f>U232*H232</f>
        <v>0</v>
      </c>
      <c r="W232" s="155">
        <v>0</v>
      </c>
      <c r="X232" s="156">
        <f>W232*H232</f>
        <v>0</v>
      </c>
      <c r="AR232" s="157" t="s">
        <v>174</v>
      </c>
      <c r="AT232" s="157" t="s">
        <v>153</v>
      </c>
      <c r="AU232" s="157" t="s">
        <v>88</v>
      </c>
      <c r="AY232" s="15" t="s">
        <v>150</v>
      </c>
      <c r="BE232" s="158">
        <f>IF(O232="základní",K232,0)</f>
        <v>0</v>
      </c>
      <c r="BF232" s="158">
        <f>IF(O232="snížená",K232,0)</f>
        <v>0</v>
      </c>
      <c r="BG232" s="158">
        <f>IF(O232="zákl. přenesená",K232,0)</f>
        <v>0</v>
      </c>
      <c r="BH232" s="158">
        <f>IF(O232="sníž. přenesená",K232,0)</f>
        <v>0</v>
      </c>
      <c r="BI232" s="158">
        <f>IF(O232="nulová",K232,0)</f>
        <v>0</v>
      </c>
      <c r="BJ232" s="15" t="s">
        <v>86</v>
      </c>
      <c r="BK232" s="158">
        <f>ROUND(P232*H232,2)</f>
        <v>0</v>
      </c>
      <c r="BL232" s="15" t="s">
        <v>174</v>
      </c>
      <c r="BM232" s="157" t="s">
        <v>403</v>
      </c>
    </row>
    <row r="233" spans="2:65" s="1" customFormat="1" ht="16.5" customHeight="1">
      <c r="B233" s="115"/>
      <c r="C233" s="146" t="s">
        <v>404</v>
      </c>
      <c r="D233" s="146" t="s">
        <v>153</v>
      </c>
      <c r="E233" s="147" t="s">
        <v>405</v>
      </c>
      <c r="F233" s="148" t="s">
        <v>406</v>
      </c>
      <c r="G233" s="149" t="s">
        <v>186</v>
      </c>
      <c r="H233" s="150">
        <v>1</v>
      </c>
      <c r="I233" s="151"/>
      <c r="J233" s="151"/>
      <c r="K233" s="152">
        <f>ROUND(P233*H233,2)</f>
        <v>0</v>
      </c>
      <c r="L233" s="148" t="s">
        <v>1</v>
      </c>
      <c r="M233" s="30"/>
      <c r="N233" s="153" t="s">
        <v>1</v>
      </c>
      <c r="O233" s="114" t="s">
        <v>41</v>
      </c>
      <c r="P233" s="154">
        <f>I233+J233</f>
        <v>0</v>
      </c>
      <c r="Q233" s="154">
        <f>ROUND(I233*H233,2)</f>
        <v>0</v>
      </c>
      <c r="R233" s="154">
        <f>ROUND(J233*H233,2)</f>
        <v>0</v>
      </c>
      <c r="T233" s="155">
        <f>S233*H233</f>
        <v>0</v>
      </c>
      <c r="U233" s="155">
        <v>0</v>
      </c>
      <c r="V233" s="155">
        <f>U233*H233</f>
        <v>0</v>
      </c>
      <c r="W233" s="155">
        <v>0</v>
      </c>
      <c r="X233" s="156">
        <f>W233*H233</f>
        <v>0</v>
      </c>
      <c r="AR233" s="157" t="s">
        <v>174</v>
      </c>
      <c r="AT233" s="157" t="s">
        <v>153</v>
      </c>
      <c r="AU233" s="157" t="s">
        <v>88</v>
      </c>
      <c r="AY233" s="15" t="s">
        <v>150</v>
      </c>
      <c r="BE233" s="158">
        <f>IF(O233="základní",K233,0)</f>
        <v>0</v>
      </c>
      <c r="BF233" s="158">
        <f>IF(O233="snížená",K233,0)</f>
        <v>0</v>
      </c>
      <c r="BG233" s="158">
        <f>IF(O233="zákl. přenesená",K233,0)</f>
        <v>0</v>
      </c>
      <c r="BH233" s="158">
        <f>IF(O233="sníž. přenesená",K233,0)</f>
        <v>0</v>
      </c>
      <c r="BI233" s="158">
        <f>IF(O233="nulová",K233,0)</f>
        <v>0</v>
      </c>
      <c r="BJ233" s="15" t="s">
        <v>86</v>
      </c>
      <c r="BK233" s="158">
        <f>ROUND(P233*H233,2)</f>
        <v>0</v>
      </c>
      <c r="BL233" s="15" t="s">
        <v>174</v>
      </c>
      <c r="BM233" s="157" t="s">
        <v>407</v>
      </c>
    </row>
    <row r="234" spans="2:65" s="1" customFormat="1" ht="16.5" customHeight="1">
      <c r="B234" s="115"/>
      <c r="C234" s="146" t="s">
        <v>408</v>
      </c>
      <c r="D234" s="146" t="s">
        <v>153</v>
      </c>
      <c r="E234" s="147" t="s">
        <v>409</v>
      </c>
      <c r="F234" s="148" t="s">
        <v>410</v>
      </c>
      <c r="G234" s="149" t="s">
        <v>186</v>
      </c>
      <c r="H234" s="150">
        <v>1</v>
      </c>
      <c r="I234" s="151"/>
      <c r="J234" s="151"/>
      <c r="K234" s="152">
        <f>ROUND(P234*H234,2)</f>
        <v>0</v>
      </c>
      <c r="L234" s="148" t="s">
        <v>1</v>
      </c>
      <c r="M234" s="30"/>
      <c r="N234" s="153" t="s">
        <v>1</v>
      </c>
      <c r="O234" s="114" t="s">
        <v>41</v>
      </c>
      <c r="P234" s="154">
        <f>I234+J234</f>
        <v>0</v>
      </c>
      <c r="Q234" s="154">
        <f>ROUND(I234*H234,2)</f>
        <v>0</v>
      </c>
      <c r="R234" s="154">
        <f>ROUND(J234*H234,2)</f>
        <v>0</v>
      </c>
      <c r="T234" s="155">
        <f>S234*H234</f>
        <v>0</v>
      </c>
      <c r="U234" s="155">
        <v>0</v>
      </c>
      <c r="V234" s="155">
        <f>U234*H234</f>
        <v>0</v>
      </c>
      <c r="W234" s="155">
        <v>0</v>
      </c>
      <c r="X234" s="156">
        <f>W234*H234</f>
        <v>0</v>
      </c>
      <c r="AR234" s="157" t="s">
        <v>174</v>
      </c>
      <c r="AT234" s="157" t="s">
        <v>153</v>
      </c>
      <c r="AU234" s="157" t="s">
        <v>88</v>
      </c>
      <c r="AY234" s="15" t="s">
        <v>150</v>
      </c>
      <c r="BE234" s="158">
        <f>IF(O234="základní",K234,0)</f>
        <v>0</v>
      </c>
      <c r="BF234" s="158">
        <f>IF(O234="snížená",K234,0)</f>
        <v>0</v>
      </c>
      <c r="BG234" s="158">
        <f>IF(O234="zákl. přenesená",K234,0)</f>
        <v>0</v>
      </c>
      <c r="BH234" s="158">
        <f>IF(O234="sníž. přenesená",K234,0)</f>
        <v>0</v>
      </c>
      <c r="BI234" s="158">
        <f>IF(O234="nulová",K234,0)</f>
        <v>0</v>
      </c>
      <c r="BJ234" s="15" t="s">
        <v>86</v>
      </c>
      <c r="BK234" s="158">
        <f>ROUND(P234*H234,2)</f>
        <v>0</v>
      </c>
      <c r="BL234" s="15" t="s">
        <v>174</v>
      </c>
      <c r="BM234" s="157" t="s">
        <v>411</v>
      </c>
    </row>
    <row r="235" spans="2:65" s="1" customFormat="1" ht="29.25">
      <c r="B235" s="30"/>
      <c r="D235" s="163" t="s">
        <v>293</v>
      </c>
      <c r="F235" s="180" t="s">
        <v>412</v>
      </c>
      <c r="I235" s="116"/>
      <c r="J235" s="116"/>
      <c r="M235" s="30"/>
      <c r="N235" s="161"/>
      <c r="X235" s="54"/>
      <c r="AT235" s="15" t="s">
        <v>293</v>
      </c>
      <c r="AU235" s="15" t="s">
        <v>88</v>
      </c>
    </row>
    <row r="236" spans="2:65" s="1" customFormat="1" ht="16.5" customHeight="1">
      <c r="B236" s="115"/>
      <c r="C236" s="146" t="s">
        <v>413</v>
      </c>
      <c r="D236" s="146" t="s">
        <v>153</v>
      </c>
      <c r="E236" s="147" t="s">
        <v>414</v>
      </c>
      <c r="F236" s="148" t="s">
        <v>415</v>
      </c>
      <c r="G236" s="149" t="s">
        <v>186</v>
      </c>
      <c r="H236" s="150">
        <v>1</v>
      </c>
      <c r="I236" s="151"/>
      <c r="J236" s="151"/>
      <c r="K236" s="152">
        <f>ROUND(P236*H236,2)</f>
        <v>0</v>
      </c>
      <c r="L236" s="148" t="s">
        <v>1</v>
      </c>
      <c r="M236" s="30"/>
      <c r="N236" s="153" t="s">
        <v>1</v>
      </c>
      <c r="O236" s="114" t="s">
        <v>41</v>
      </c>
      <c r="P236" s="154">
        <f>I236+J236</f>
        <v>0</v>
      </c>
      <c r="Q236" s="154">
        <f>ROUND(I236*H236,2)</f>
        <v>0</v>
      </c>
      <c r="R236" s="154">
        <f>ROUND(J236*H236,2)</f>
        <v>0</v>
      </c>
      <c r="T236" s="155">
        <f>S236*H236</f>
        <v>0</v>
      </c>
      <c r="U236" s="155">
        <v>0</v>
      </c>
      <c r="V236" s="155">
        <f>U236*H236</f>
        <v>0</v>
      </c>
      <c r="W236" s="155">
        <v>0</v>
      </c>
      <c r="X236" s="156">
        <f>W236*H236</f>
        <v>0</v>
      </c>
      <c r="AR236" s="157" t="s">
        <v>174</v>
      </c>
      <c r="AT236" s="157" t="s">
        <v>153</v>
      </c>
      <c r="AU236" s="157" t="s">
        <v>88</v>
      </c>
      <c r="AY236" s="15" t="s">
        <v>150</v>
      </c>
      <c r="BE236" s="158">
        <f>IF(O236="základní",K236,0)</f>
        <v>0</v>
      </c>
      <c r="BF236" s="158">
        <f>IF(O236="snížená",K236,0)</f>
        <v>0</v>
      </c>
      <c r="BG236" s="158">
        <f>IF(O236="zákl. přenesená",K236,0)</f>
        <v>0</v>
      </c>
      <c r="BH236" s="158">
        <f>IF(O236="sníž. přenesená",K236,0)</f>
        <v>0</v>
      </c>
      <c r="BI236" s="158">
        <f>IF(O236="nulová",K236,0)</f>
        <v>0</v>
      </c>
      <c r="BJ236" s="15" t="s">
        <v>86</v>
      </c>
      <c r="BK236" s="158">
        <f>ROUND(P236*H236,2)</f>
        <v>0</v>
      </c>
      <c r="BL236" s="15" t="s">
        <v>174</v>
      </c>
      <c r="BM236" s="157" t="s">
        <v>416</v>
      </c>
    </row>
    <row r="237" spans="2:65" s="11" customFormat="1" ht="22.9" customHeight="1">
      <c r="B237" s="133"/>
      <c r="D237" s="134" t="s">
        <v>77</v>
      </c>
      <c r="E237" s="144" t="s">
        <v>417</v>
      </c>
      <c r="F237" s="144" t="s">
        <v>418</v>
      </c>
      <c r="I237" s="136"/>
      <c r="J237" s="136"/>
      <c r="K237" s="145">
        <f>BK237</f>
        <v>0</v>
      </c>
      <c r="M237" s="133"/>
      <c r="N237" s="138"/>
      <c r="Q237" s="139">
        <f>SUM(Q238:Q349)</f>
        <v>0</v>
      </c>
      <c r="R237" s="139">
        <f>SUM(R238:R349)</f>
        <v>0</v>
      </c>
      <c r="T237" s="140">
        <f>SUM(T238:T349)</f>
        <v>0</v>
      </c>
      <c r="V237" s="140">
        <f>SUM(V238:V349)</f>
        <v>0</v>
      </c>
      <c r="X237" s="141">
        <f>SUM(X238:X349)</f>
        <v>0</v>
      </c>
      <c r="AR237" s="134" t="s">
        <v>86</v>
      </c>
      <c r="AT237" s="142" t="s">
        <v>77</v>
      </c>
      <c r="AU237" s="142" t="s">
        <v>86</v>
      </c>
      <c r="AY237" s="134" t="s">
        <v>150</v>
      </c>
      <c r="BK237" s="143">
        <f>SUM(BK238:BK349)</f>
        <v>0</v>
      </c>
    </row>
    <row r="238" spans="2:65" s="1" customFormat="1" ht="24.2" customHeight="1">
      <c r="B238" s="115"/>
      <c r="C238" s="146" t="s">
        <v>419</v>
      </c>
      <c r="D238" s="146" t="s">
        <v>153</v>
      </c>
      <c r="E238" s="147" t="s">
        <v>420</v>
      </c>
      <c r="F238" s="148" t="s">
        <v>421</v>
      </c>
      <c r="G238" s="149" t="s">
        <v>186</v>
      </c>
      <c r="H238" s="150">
        <v>1</v>
      </c>
      <c r="I238" s="151"/>
      <c r="J238" s="151"/>
      <c r="K238" s="152">
        <f>ROUND(P238*H238,2)</f>
        <v>0</v>
      </c>
      <c r="L238" s="148" t="s">
        <v>1</v>
      </c>
      <c r="M238" s="30"/>
      <c r="N238" s="153" t="s">
        <v>1</v>
      </c>
      <c r="O238" s="114" t="s">
        <v>41</v>
      </c>
      <c r="P238" s="154">
        <f>I238+J238</f>
        <v>0</v>
      </c>
      <c r="Q238" s="154">
        <f>ROUND(I238*H238,2)</f>
        <v>0</v>
      </c>
      <c r="R238" s="154">
        <f>ROUND(J238*H238,2)</f>
        <v>0</v>
      </c>
      <c r="T238" s="155">
        <f>S238*H238</f>
        <v>0</v>
      </c>
      <c r="U238" s="155">
        <v>0</v>
      </c>
      <c r="V238" s="155">
        <f>U238*H238</f>
        <v>0</v>
      </c>
      <c r="W238" s="155">
        <v>0</v>
      </c>
      <c r="X238" s="156">
        <f>W238*H238</f>
        <v>0</v>
      </c>
      <c r="AR238" s="157" t="s">
        <v>158</v>
      </c>
      <c r="AT238" s="157" t="s">
        <v>153</v>
      </c>
      <c r="AU238" s="157" t="s">
        <v>88</v>
      </c>
      <c r="AY238" s="15" t="s">
        <v>150</v>
      </c>
      <c r="BE238" s="158">
        <f>IF(O238="základní",K238,0)</f>
        <v>0</v>
      </c>
      <c r="BF238" s="158">
        <f>IF(O238="snížená",K238,0)</f>
        <v>0</v>
      </c>
      <c r="BG238" s="158">
        <f>IF(O238="zákl. přenesená",K238,0)</f>
        <v>0</v>
      </c>
      <c r="BH238" s="158">
        <f>IF(O238="sníž. přenesená",K238,0)</f>
        <v>0</v>
      </c>
      <c r="BI238" s="158">
        <f>IF(O238="nulová",K238,0)</f>
        <v>0</v>
      </c>
      <c r="BJ238" s="15" t="s">
        <v>86</v>
      </c>
      <c r="BK238" s="158">
        <f>ROUND(P238*H238,2)</f>
        <v>0</v>
      </c>
      <c r="BL238" s="15" t="s">
        <v>158</v>
      </c>
      <c r="BM238" s="157" t="s">
        <v>422</v>
      </c>
    </row>
    <row r="239" spans="2:65" s="1" customFormat="1" ht="21.75" customHeight="1">
      <c r="B239" s="115"/>
      <c r="C239" s="170" t="s">
        <v>423</v>
      </c>
      <c r="D239" s="170" t="s">
        <v>227</v>
      </c>
      <c r="E239" s="171" t="s">
        <v>424</v>
      </c>
      <c r="F239" s="172" t="s">
        <v>425</v>
      </c>
      <c r="G239" s="173" t="s">
        <v>186</v>
      </c>
      <c r="H239" s="174">
        <v>1</v>
      </c>
      <c r="I239" s="175"/>
      <c r="J239" s="176"/>
      <c r="K239" s="177">
        <f>ROUND(P239*H239,2)</f>
        <v>0</v>
      </c>
      <c r="L239" s="172" t="s">
        <v>1</v>
      </c>
      <c r="M239" s="178"/>
      <c r="N239" s="179" t="s">
        <v>1</v>
      </c>
      <c r="O239" s="114" t="s">
        <v>41</v>
      </c>
      <c r="P239" s="154">
        <f>I239+J239</f>
        <v>0</v>
      </c>
      <c r="Q239" s="154">
        <f>ROUND(I239*H239,2)</f>
        <v>0</v>
      </c>
      <c r="R239" s="154">
        <f>ROUND(J239*H239,2)</f>
        <v>0</v>
      </c>
      <c r="T239" s="155">
        <f>S239*H239</f>
        <v>0</v>
      </c>
      <c r="U239" s="155">
        <v>0</v>
      </c>
      <c r="V239" s="155">
        <f>U239*H239</f>
        <v>0</v>
      </c>
      <c r="W239" s="155">
        <v>0</v>
      </c>
      <c r="X239" s="156">
        <f>W239*H239</f>
        <v>0</v>
      </c>
      <c r="AR239" s="157" t="s">
        <v>196</v>
      </c>
      <c r="AT239" s="157" t="s">
        <v>227</v>
      </c>
      <c r="AU239" s="157" t="s">
        <v>88</v>
      </c>
      <c r="AY239" s="15" t="s">
        <v>150</v>
      </c>
      <c r="BE239" s="158">
        <f>IF(O239="základní",K239,0)</f>
        <v>0</v>
      </c>
      <c r="BF239" s="158">
        <f>IF(O239="snížená",K239,0)</f>
        <v>0</v>
      </c>
      <c r="BG239" s="158">
        <f>IF(O239="zákl. přenesená",K239,0)</f>
        <v>0</v>
      </c>
      <c r="BH239" s="158">
        <f>IF(O239="sníž. přenesená",K239,0)</f>
        <v>0</v>
      </c>
      <c r="BI239" s="158">
        <f>IF(O239="nulová",K239,0)</f>
        <v>0</v>
      </c>
      <c r="BJ239" s="15" t="s">
        <v>86</v>
      </c>
      <c r="BK239" s="158">
        <f>ROUND(P239*H239,2)</f>
        <v>0</v>
      </c>
      <c r="BL239" s="15" t="s">
        <v>158</v>
      </c>
      <c r="BM239" s="157" t="s">
        <v>426</v>
      </c>
    </row>
    <row r="240" spans="2:65" s="1" customFormat="1" ht="24.2" customHeight="1">
      <c r="B240" s="115"/>
      <c r="C240" s="146" t="s">
        <v>427</v>
      </c>
      <c r="D240" s="146" t="s">
        <v>153</v>
      </c>
      <c r="E240" s="147" t="s">
        <v>428</v>
      </c>
      <c r="F240" s="148" t="s">
        <v>429</v>
      </c>
      <c r="G240" s="149" t="s">
        <v>186</v>
      </c>
      <c r="H240" s="150">
        <v>132</v>
      </c>
      <c r="I240" s="151"/>
      <c r="J240" s="151"/>
      <c r="K240" s="152">
        <f>ROUND(P240*H240,2)</f>
        <v>0</v>
      </c>
      <c r="L240" s="148" t="s">
        <v>1</v>
      </c>
      <c r="M240" s="30"/>
      <c r="N240" s="153" t="s">
        <v>1</v>
      </c>
      <c r="O240" s="114" t="s">
        <v>41</v>
      </c>
      <c r="P240" s="154">
        <f>I240+J240</f>
        <v>0</v>
      </c>
      <c r="Q240" s="154">
        <f>ROUND(I240*H240,2)</f>
        <v>0</v>
      </c>
      <c r="R240" s="154">
        <f>ROUND(J240*H240,2)</f>
        <v>0</v>
      </c>
      <c r="T240" s="155">
        <f>S240*H240</f>
        <v>0</v>
      </c>
      <c r="U240" s="155">
        <v>0</v>
      </c>
      <c r="V240" s="155">
        <f>U240*H240</f>
        <v>0</v>
      </c>
      <c r="W240" s="155">
        <v>0</v>
      </c>
      <c r="X240" s="156">
        <f>W240*H240</f>
        <v>0</v>
      </c>
      <c r="AR240" s="157" t="s">
        <v>158</v>
      </c>
      <c r="AT240" s="157" t="s">
        <v>153</v>
      </c>
      <c r="AU240" s="157" t="s">
        <v>88</v>
      </c>
      <c r="AY240" s="15" t="s">
        <v>150</v>
      </c>
      <c r="BE240" s="158">
        <f>IF(O240="základní",K240,0)</f>
        <v>0</v>
      </c>
      <c r="BF240" s="158">
        <f>IF(O240="snížená",K240,0)</f>
        <v>0</v>
      </c>
      <c r="BG240" s="158">
        <f>IF(O240="zákl. přenesená",K240,0)</f>
        <v>0</v>
      </c>
      <c r="BH240" s="158">
        <f>IF(O240="sníž. přenesená",K240,0)</f>
        <v>0</v>
      </c>
      <c r="BI240" s="158">
        <f>IF(O240="nulová",K240,0)</f>
        <v>0</v>
      </c>
      <c r="BJ240" s="15" t="s">
        <v>86</v>
      </c>
      <c r="BK240" s="158">
        <f>ROUND(P240*H240,2)</f>
        <v>0</v>
      </c>
      <c r="BL240" s="15" t="s">
        <v>158</v>
      </c>
      <c r="BM240" s="157" t="s">
        <v>430</v>
      </c>
    </row>
    <row r="241" spans="2:65" s="1" customFormat="1" ht="21.75" customHeight="1">
      <c r="B241" s="115"/>
      <c r="C241" s="170" t="s">
        <v>431</v>
      </c>
      <c r="D241" s="170" t="s">
        <v>227</v>
      </c>
      <c r="E241" s="171" t="s">
        <v>432</v>
      </c>
      <c r="F241" s="172" t="s">
        <v>433</v>
      </c>
      <c r="G241" s="173" t="s">
        <v>186</v>
      </c>
      <c r="H241" s="174">
        <v>132</v>
      </c>
      <c r="I241" s="175"/>
      <c r="J241" s="176"/>
      <c r="K241" s="177">
        <f>ROUND(P241*H241,2)</f>
        <v>0</v>
      </c>
      <c r="L241" s="172" t="s">
        <v>1</v>
      </c>
      <c r="M241" s="178"/>
      <c r="N241" s="179" t="s">
        <v>1</v>
      </c>
      <c r="O241" s="114" t="s">
        <v>41</v>
      </c>
      <c r="P241" s="154">
        <f>I241+J241</f>
        <v>0</v>
      </c>
      <c r="Q241" s="154">
        <f>ROUND(I241*H241,2)</f>
        <v>0</v>
      </c>
      <c r="R241" s="154">
        <f>ROUND(J241*H241,2)</f>
        <v>0</v>
      </c>
      <c r="T241" s="155">
        <f>S241*H241</f>
        <v>0</v>
      </c>
      <c r="U241" s="155">
        <v>0</v>
      </c>
      <c r="V241" s="155">
        <f>U241*H241</f>
        <v>0</v>
      </c>
      <c r="W241" s="155">
        <v>0</v>
      </c>
      <c r="X241" s="156">
        <f>W241*H241</f>
        <v>0</v>
      </c>
      <c r="AR241" s="157" t="s">
        <v>196</v>
      </c>
      <c r="AT241" s="157" t="s">
        <v>227</v>
      </c>
      <c r="AU241" s="157" t="s">
        <v>88</v>
      </c>
      <c r="AY241" s="15" t="s">
        <v>150</v>
      </c>
      <c r="BE241" s="158">
        <f>IF(O241="základní",K241,0)</f>
        <v>0</v>
      </c>
      <c r="BF241" s="158">
        <f>IF(O241="snížená",K241,0)</f>
        <v>0</v>
      </c>
      <c r="BG241" s="158">
        <f>IF(O241="zákl. přenesená",K241,0)</f>
        <v>0</v>
      </c>
      <c r="BH241" s="158">
        <f>IF(O241="sníž. přenesená",K241,0)</f>
        <v>0</v>
      </c>
      <c r="BI241" s="158">
        <f>IF(O241="nulová",K241,0)</f>
        <v>0</v>
      </c>
      <c r="BJ241" s="15" t="s">
        <v>86</v>
      </c>
      <c r="BK241" s="158">
        <f>ROUND(P241*H241,2)</f>
        <v>0</v>
      </c>
      <c r="BL241" s="15" t="s">
        <v>158</v>
      </c>
      <c r="BM241" s="157" t="s">
        <v>434</v>
      </c>
    </row>
    <row r="242" spans="2:65" s="12" customFormat="1" ht="11.25">
      <c r="B242" s="162"/>
      <c r="D242" s="163" t="s">
        <v>167</v>
      </c>
      <c r="E242" s="164" t="s">
        <v>1</v>
      </c>
      <c r="F242" s="165" t="s">
        <v>435</v>
      </c>
      <c r="H242" s="166">
        <v>17</v>
      </c>
      <c r="I242" s="167"/>
      <c r="J242" s="167"/>
      <c r="M242" s="162"/>
      <c r="N242" s="168"/>
      <c r="X242" s="169"/>
      <c r="AT242" s="164" t="s">
        <v>167</v>
      </c>
      <c r="AU242" s="164" t="s">
        <v>88</v>
      </c>
      <c r="AV242" s="12" t="s">
        <v>88</v>
      </c>
      <c r="AW242" s="12" t="s">
        <v>4</v>
      </c>
      <c r="AX242" s="12" t="s">
        <v>78</v>
      </c>
      <c r="AY242" s="164" t="s">
        <v>150</v>
      </c>
    </row>
    <row r="243" spans="2:65" s="12" customFormat="1" ht="11.25">
      <c r="B243" s="162"/>
      <c r="D243" s="163" t="s">
        <v>167</v>
      </c>
      <c r="E243" s="164" t="s">
        <v>1</v>
      </c>
      <c r="F243" s="165" t="s">
        <v>436</v>
      </c>
      <c r="H243" s="166">
        <v>115</v>
      </c>
      <c r="I243" s="167"/>
      <c r="J243" s="167"/>
      <c r="M243" s="162"/>
      <c r="N243" s="168"/>
      <c r="X243" s="169"/>
      <c r="AT243" s="164" t="s">
        <v>167</v>
      </c>
      <c r="AU243" s="164" t="s">
        <v>88</v>
      </c>
      <c r="AV243" s="12" t="s">
        <v>88</v>
      </c>
      <c r="AW243" s="12" t="s">
        <v>4</v>
      </c>
      <c r="AX243" s="12" t="s">
        <v>78</v>
      </c>
      <c r="AY243" s="164" t="s">
        <v>150</v>
      </c>
    </row>
    <row r="244" spans="2:65" s="13" customFormat="1" ht="11.25">
      <c r="B244" s="181"/>
      <c r="D244" s="163" t="s">
        <v>167</v>
      </c>
      <c r="E244" s="182" t="s">
        <v>1</v>
      </c>
      <c r="F244" s="183" t="s">
        <v>437</v>
      </c>
      <c r="H244" s="184">
        <v>132</v>
      </c>
      <c r="I244" s="185"/>
      <c r="J244" s="185"/>
      <c r="M244" s="181"/>
      <c r="N244" s="186"/>
      <c r="X244" s="187"/>
      <c r="AT244" s="182" t="s">
        <v>167</v>
      </c>
      <c r="AU244" s="182" t="s">
        <v>88</v>
      </c>
      <c r="AV244" s="13" t="s">
        <v>158</v>
      </c>
      <c r="AW244" s="13" t="s">
        <v>4</v>
      </c>
      <c r="AX244" s="13" t="s">
        <v>86</v>
      </c>
      <c r="AY244" s="182" t="s">
        <v>150</v>
      </c>
    </row>
    <row r="245" spans="2:65" s="1" customFormat="1" ht="16.5" customHeight="1">
      <c r="B245" s="115"/>
      <c r="C245" s="146" t="s">
        <v>438</v>
      </c>
      <c r="D245" s="146" t="s">
        <v>153</v>
      </c>
      <c r="E245" s="147" t="s">
        <v>439</v>
      </c>
      <c r="F245" s="148" t="s">
        <v>440</v>
      </c>
      <c r="G245" s="149" t="s">
        <v>186</v>
      </c>
      <c r="H245" s="150">
        <v>14</v>
      </c>
      <c r="I245" s="151"/>
      <c r="J245" s="151"/>
      <c r="K245" s="152">
        <f>ROUND(P245*H245,2)</f>
        <v>0</v>
      </c>
      <c r="L245" s="148" t="s">
        <v>1</v>
      </c>
      <c r="M245" s="30"/>
      <c r="N245" s="153" t="s">
        <v>1</v>
      </c>
      <c r="O245" s="114" t="s">
        <v>41</v>
      </c>
      <c r="P245" s="154">
        <f>I245+J245</f>
        <v>0</v>
      </c>
      <c r="Q245" s="154">
        <f>ROUND(I245*H245,2)</f>
        <v>0</v>
      </c>
      <c r="R245" s="154">
        <f>ROUND(J245*H245,2)</f>
        <v>0</v>
      </c>
      <c r="T245" s="155">
        <f>S245*H245</f>
        <v>0</v>
      </c>
      <c r="U245" s="155">
        <v>0</v>
      </c>
      <c r="V245" s="155">
        <f>U245*H245</f>
        <v>0</v>
      </c>
      <c r="W245" s="155">
        <v>0</v>
      </c>
      <c r="X245" s="156">
        <f>W245*H245</f>
        <v>0</v>
      </c>
      <c r="AR245" s="157" t="s">
        <v>158</v>
      </c>
      <c r="AT245" s="157" t="s">
        <v>153</v>
      </c>
      <c r="AU245" s="157" t="s">
        <v>88</v>
      </c>
      <c r="AY245" s="15" t="s">
        <v>150</v>
      </c>
      <c r="BE245" s="158">
        <f>IF(O245="základní",K245,0)</f>
        <v>0</v>
      </c>
      <c r="BF245" s="158">
        <f>IF(O245="snížená",K245,0)</f>
        <v>0</v>
      </c>
      <c r="BG245" s="158">
        <f>IF(O245="zákl. přenesená",K245,0)</f>
        <v>0</v>
      </c>
      <c r="BH245" s="158">
        <f>IF(O245="sníž. přenesená",K245,0)</f>
        <v>0</v>
      </c>
      <c r="BI245" s="158">
        <f>IF(O245="nulová",K245,0)</f>
        <v>0</v>
      </c>
      <c r="BJ245" s="15" t="s">
        <v>86</v>
      </c>
      <c r="BK245" s="158">
        <f>ROUND(P245*H245,2)</f>
        <v>0</v>
      </c>
      <c r="BL245" s="15" t="s">
        <v>158</v>
      </c>
      <c r="BM245" s="157" t="s">
        <v>441</v>
      </c>
    </row>
    <row r="246" spans="2:65" s="1" customFormat="1" ht="16.5" customHeight="1">
      <c r="B246" s="115"/>
      <c r="C246" s="170" t="s">
        <v>442</v>
      </c>
      <c r="D246" s="170" t="s">
        <v>227</v>
      </c>
      <c r="E246" s="171" t="s">
        <v>443</v>
      </c>
      <c r="F246" s="172" t="s">
        <v>444</v>
      </c>
      <c r="G246" s="173" t="s">
        <v>186</v>
      </c>
      <c r="H246" s="174">
        <v>14</v>
      </c>
      <c r="I246" s="175"/>
      <c r="J246" s="176"/>
      <c r="K246" s="177">
        <f>ROUND(P246*H246,2)</f>
        <v>0</v>
      </c>
      <c r="L246" s="172" t="s">
        <v>1</v>
      </c>
      <c r="M246" s="178"/>
      <c r="N246" s="179" t="s">
        <v>1</v>
      </c>
      <c r="O246" s="114" t="s">
        <v>41</v>
      </c>
      <c r="P246" s="154">
        <f>I246+J246</f>
        <v>0</v>
      </c>
      <c r="Q246" s="154">
        <f>ROUND(I246*H246,2)</f>
        <v>0</v>
      </c>
      <c r="R246" s="154">
        <f>ROUND(J246*H246,2)</f>
        <v>0</v>
      </c>
      <c r="T246" s="155">
        <f>S246*H246</f>
        <v>0</v>
      </c>
      <c r="U246" s="155">
        <v>0</v>
      </c>
      <c r="V246" s="155">
        <f>U246*H246</f>
        <v>0</v>
      </c>
      <c r="W246" s="155">
        <v>0</v>
      </c>
      <c r="X246" s="156">
        <f>W246*H246</f>
        <v>0</v>
      </c>
      <c r="AR246" s="157" t="s">
        <v>196</v>
      </c>
      <c r="AT246" s="157" t="s">
        <v>227</v>
      </c>
      <c r="AU246" s="157" t="s">
        <v>88</v>
      </c>
      <c r="AY246" s="15" t="s">
        <v>150</v>
      </c>
      <c r="BE246" s="158">
        <f>IF(O246="základní",K246,0)</f>
        <v>0</v>
      </c>
      <c r="BF246" s="158">
        <f>IF(O246="snížená",K246,0)</f>
        <v>0</v>
      </c>
      <c r="BG246" s="158">
        <f>IF(O246="zákl. přenesená",K246,0)</f>
        <v>0</v>
      </c>
      <c r="BH246" s="158">
        <f>IF(O246="sníž. přenesená",K246,0)</f>
        <v>0</v>
      </c>
      <c r="BI246" s="158">
        <f>IF(O246="nulová",K246,0)</f>
        <v>0</v>
      </c>
      <c r="BJ246" s="15" t="s">
        <v>86</v>
      </c>
      <c r="BK246" s="158">
        <f>ROUND(P246*H246,2)</f>
        <v>0</v>
      </c>
      <c r="BL246" s="15" t="s">
        <v>158</v>
      </c>
      <c r="BM246" s="157" t="s">
        <v>445</v>
      </c>
    </row>
    <row r="247" spans="2:65" s="12" customFormat="1" ht="11.25">
      <c r="B247" s="162"/>
      <c r="D247" s="163" t="s">
        <v>167</v>
      </c>
      <c r="E247" s="164" t="s">
        <v>1</v>
      </c>
      <c r="F247" s="165" t="s">
        <v>446</v>
      </c>
      <c r="H247" s="166">
        <v>12</v>
      </c>
      <c r="I247" s="167"/>
      <c r="J247" s="167"/>
      <c r="M247" s="162"/>
      <c r="N247" s="168"/>
      <c r="X247" s="169"/>
      <c r="AT247" s="164" t="s">
        <v>167</v>
      </c>
      <c r="AU247" s="164" t="s">
        <v>88</v>
      </c>
      <c r="AV247" s="12" t="s">
        <v>88</v>
      </c>
      <c r="AW247" s="12" t="s">
        <v>4</v>
      </c>
      <c r="AX247" s="12" t="s">
        <v>78</v>
      </c>
      <c r="AY247" s="164" t="s">
        <v>150</v>
      </c>
    </row>
    <row r="248" spans="2:65" s="12" customFormat="1" ht="11.25">
      <c r="B248" s="162"/>
      <c r="D248" s="163" t="s">
        <v>167</v>
      </c>
      <c r="E248" s="164" t="s">
        <v>1</v>
      </c>
      <c r="F248" s="165" t="s">
        <v>447</v>
      </c>
      <c r="H248" s="166">
        <v>2</v>
      </c>
      <c r="I248" s="167"/>
      <c r="J248" s="167"/>
      <c r="M248" s="162"/>
      <c r="N248" s="168"/>
      <c r="X248" s="169"/>
      <c r="AT248" s="164" t="s">
        <v>167</v>
      </c>
      <c r="AU248" s="164" t="s">
        <v>88</v>
      </c>
      <c r="AV248" s="12" t="s">
        <v>88</v>
      </c>
      <c r="AW248" s="12" t="s">
        <v>4</v>
      </c>
      <c r="AX248" s="12" t="s">
        <v>78</v>
      </c>
      <c r="AY248" s="164" t="s">
        <v>150</v>
      </c>
    </row>
    <row r="249" spans="2:65" s="13" customFormat="1" ht="11.25">
      <c r="B249" s="181"/>
      <c r="D249" s="163" t="s">
        <v>167</v>
      </c>
      <c r="E249" s="182" t="s">
        <v>1</v>
      </c>
      <c r="F249" s="183" t="s">
        <v>437</v>
      </c>
      <c r="H249" s="184">
        <v>14</v>
      </c>
      <c r="I249" s="185"/>
      <c r="J249" s="185"/>
      <c r="M249" s="181"/>
      <c r="N249" s="186"/>
      <c r="X249" s="187"/>
      <c r="AT249" s="182" t="s">
        <v>167</v>
      </c>
      <c r="AU249" s="182" t="s">
        <v>88</v>
      </c>
      <c r="AV249" s="13" t="s">
        <v>158</v>
      </c>
      <c r="AW249" s="13" t="s">
        <v>4</v>
      </c>
      <c r="AX249" s="13" t="s">
        <v>86</v>
      </c>
      <c r="AY249" s="182" t="s">
        <v>150</v>
      </c>
    </row>
    <row r="250" spans="2:65" s="1" customFormat="1" ht="16.5" customHeight="1">
      <c r="B250" s="115"/>
      <c r="C250" s="146" t="s">
        <v>448</v>
      </c>
      <c r="D250" s="146" t="s">
        <v>153</v>
      </c>
      <c r="E250" s="147" t="s">
        <v>449</v>
      </c>
      <c r="F250" s="148" t="s">
        <v>450</v>
      </c>
      <c r="G250" s="149" t="s">
        <v>186</v>
      </c>
      <c r="H250" s="150">
        <v>4</v>
      </c>
      <c r="I250" s="151"/>
      <c r="J250" s="151"/>
      <c r="K250" s="152">
        <f t="shared" ref="K250:K256" si="32">ROUND(P250*H250,2)</f>
        <v>0</v>
      </c>
      <c r="L250" s="148" t="s">
        <v>1</v>
      </c>
      <c r="M250" s="30"/>
      <c r="N250" s="153" t="s">
        <v>1</v>
      </c>
      <c r="O250" s="114" t="s">
        <v>41</v>
      </c>
      <c r="P250" s="154">
        <f t="shared" ref="P250:P256" si="33">I250+J250</f>
        <v>0</v>
      </c>
      <c r="Q250" s="154">
        <f t="shared" ref="Q250:Q256" si="34">ROUND(I250*H250,2)</f>
        <v>0</v>
      </c>
      <c r="R250" s="154">
        <f t="shared" ref="R250:R256" si="35">ROUND(J250*H250,2)</f>
        <v>0</v>
      </c>
      <c r="T250" s="155">
        <f t="shared" ref="T250:T256" si="36">S250*H250</f>
        <v>0</v>
      </c>
      <c r="U250" s="155">
        <v>0</v>
      </c>
      <c r="V250" s="155">
        <f t="shared" ref="V250:V256" si="37">U250*H250</f>
        <v>0</v>
      </c>
      <c r="W250" s="155">
        <v>0</v>
      </c>
      <c r="X250" s="156">
        <f t="shared" ref="X250:X256" si="38">W250*H250</f>
        <v>0</v>
      </c>
      <c r="AR250" s="157" t="s">
        <v>158</v>
      </c>
      <c r="AT250" s="157" t="s">
        <v>153</v>
      </c>
      <c r="AU250" s="157" t="s">
        <v>88</v>
      </c>
      <c r="AY250" s="15" t="s">
        <v>150</v>
      </c>
      <c r="BE250" s="158">
        <f t="shared" ref="BE250:BE256" si="39">IF(O250="základní",K250,0)</f>
        <v>0</v>
      </c>
      <c r="BF250" s="158">
        <f t="shared" ref="BF250:BF256" si="40">IF(O250="snížená",K250,0)</f>
        <v>0</v>
      </c>
      <c r="BG250" s="158">
        <f t="shared" ref="BG250:BG256" si="41">IF(O250="zákl. přenesená",K250,0)</f>
        <v>0</v>
      </c>
      <c r="BH250" s="158">
        <f t="shared" ref="BH250:BH256" si="42">IF(O250="sníž. přenesená",K250,0)</f>
        <v>0</v>
      </c>
      <c r="BI250" s="158">
        <f t="shared" ref="BI250:BI256" si="43">IF(O250="nulová",K250,0)</f>
        <v>0</v>
      </c>
      <c r="BJ250" s="15" t="s">
        <v>86</v>
      </c>
      <c r="BK250" s="158">
        <f t="shared" ref="BK250:BK256" si="44">ROUND(P250*H250,2)</f>
        <v>0</v>
      </c>
      <c r="BL250" s="15" t="s">
        <v>158</v>
      </c>
      <c r="BM250" s="157" t="s">
        <v>451</v>
      </c>
    </row>
    <row r="251" spans="2:65" s="1" customFormat="1" ht="16.5" customHeight="1">
      <c r="B251" s="115"/>
      <c r="C251" s="170" t="s">
        <v>452</v>
      </c>
      <c r="D251" s="170" t="s">
        <v>227</v>
      </c>
      <c r="E251" s="171" t="s">
        <v>453</v>
      </c>
      <c r="F251" s="172" t="s">
        <v>454</v>
      </c>
      <c r="G251" s="173" t="s">
        <v>186</v>
      </c>
      <c r="H251" s="174">
        <v>4</v>
      </c>
      <c r="I251" s="175"/>
      <c r="J251" s="176"/>
      <c r="K251" s="177">
        <f t="shared" si="32"/>
        <v>0</v>
      </c>
      <c r="L251" s="172" t="s">
        <v>1</v>
      </c>
      <c r="M251" s="178"/>
      <c r="N251" s="179" t="s">
        <v>1</v>
      </c>
      <c r="O251" s="114" t="s">
        <v>41</v>
      </c>
      <c r="P251" s="154">
        <f t="shared" si="33"/>
        <v>0</v>
      </c>
      <c r="Q251" s="154">
        <f t="shared" si="34"/>
        <v>0</v>
      </c>
      <c r="R251" s="154">
        <f t="shared" si="35"/>
        <v>0</v>
      </c>
      <c r="T251" s="155">
        <f t="shared" si="36"/>
        <v>0</v>
      </c>
      <c r="U251" s="155">
        <v>0</v>
      </c>
      <c r="V251" s="155">
        <f t="shared" si="37"/>
        <v>0</v>
      </c>
      <c r="W251" s="155">
        <v>0</v>
      </c>
      <c r="X251" s="156">
        <f t="shared" si="38"/>
        <v>0</v>
      </c>
      <c r="AR251" s="157" t="s">
        <v>196</v>
      </c>
      <c r="AT251" s="157" t="s">
        <v>227</v>
      </c>
      <c r="AU251" s="157" t="s">
        <v>88</v>
      </c>
      <c r="AY251" s="15" t="s">
        <v>150</v>
      </c>
      <c r="BE251" s="158">
        <f t="shared" si="39"/>
        <v>0</v>
      </c>
      <c r="BF251" s="158">
        <f t="shared" si="40"/>
        <v>0</v>
      </c>
      <c r="BG251" s="158">
        <f t="shared" si="41"/>
        <v>0</v>
      </c>
      <c r="BH251" s="158">
        <f t="shared" si="42"/>
        <v>0</v>
      </c>
      <c r="BI251" s="158">
        <f t="shared" si="43"/>
        <v>0</v>
      </c>
      <c r="BJ251" s="15" t="s">
        <v>86</v>
      </c>
      <c r="BK251" s="158">
        <f t="shared" si="44"/>
        <v>0</v>
      </c>
      <c r="BL251" s="15" t="s">
        <v>158</v>
      </c>
      <c r="BM251" s="157" t="s">
        <v>455</v>
      </c>
    </row>
    <row r="252" spans="2:65" s="1" customFormat="1" ht="16.5" customHeight="1">
      <c r="B252" s="115"/>
      <c r="C252" s="146" t="s">
        <v>456</v>
      </c>
      <c r="D252" s="146" t="s">
        <v>153</v>
      </c>
      <c r="E252" s="147" t="s">
        <v>457</v>
      </c>
      <c r="F252" s="148" t="s">
        <v>458</v>
      </c>
      <c r="G252" s="149" t="s">
        <v>186</v>
      </c>
      <c r="H252" s="150">
        <v>4</v>
      </c>
      <c r="I252" s="151"/>
      <c r="J252" s="151"/>
      <c r="K252" s="152">
        <f t="shared" si="32"/>
        <v>0</v>
      </c>
      <c r="L252" s="148" t="s">
        <v>1</v>
      </c>
      <c r="M252" s="30"/>
      <c r="N252" s="153" t="s">
        <v>1</v>
      </c>
      <c r="O252" s="114" t="s">
        <v>41</v>
      </c>
      <c r="P252" s="154">
        <f t="shared" si="33"/>
        <v>0</v>
      </c>
      <c r="Q252" s="154">
        <f t="shared" si="34"/>
        <v>0</v>
      </c>
      <c r="R252" s="154">
        <f t="shared" si="35"/>
        <v>0</v>
      </c>
      <c r="T252" s="155">
        <f t="shared" si="36"/>
        <v>0</v>
      </c>
      <c r="U252" s="155">
        <v>0</v>
      </c>
      <c r="V252" s="155">
        <f t="shared" si="37"/>
        <v>0</v>
      </c>
      <c r="W252" s="155">
        <v>0</v>
      </c>
      <c r="X252" s="156">
        <f t="shared" si="38"/>
        <v>0</v>
      </c>
      <c r="AR252" s="157" t="s">
        <v>174</v>
      </c>
      <c r="AT252" s="157" t="s">
        <v>153</v>
      </c>
      <c r="AU252" s="157" t="s">
        <v>88</v>
      </c>
      <c r="AY252" s="15" t="s">
        <v>150</v>
      </c>
      <c r="BE252" s="158">
        <f t="shared" si="39"/>
        <v>0</v>
      </c>
      <c r="BF252" s="158">
        <f t="shared" si="40"/>
        <v>0</v>
      </c>
      <c r="BG252" s="158">
        <f t="shared" si="41"/>
        <v>0</v>
      </c>
      <c r="BH252" s="158">
        <f t="shared" si="42"/>
        <v>0</v>
      </c>
      <c r="BI252" s="158">
        <f t="shared" si="43"/>
        <v>0</v>
      </c>
      <c r="BJ252" s="15" t="s">
        <v>86</v>
      </c>
      <c r="BK252" s="158">
        <f t="shared" si="44"/>
        <v>0</v>
      </c>
      <c r="BL252" s="15" t="s">
        <v>174</v>
      </c>
      <c r="BM252" s="157" t="s">
        <v>459</v>
      </c>
    </row>
    <row r="253" spans="2:65" s="1" customFormat="1" ht="16.5" customHeight="1">
      <c r="B253" s="115"/>
      <c r="C253" s="170" t="s">
        <v>460</v>
      </c>
      <c r="D253" s="170" t="s">
        <v>227</v>
      </c>
      <c r="E253" s="171" t="s">
        <v>461</v>
      </c>
      <c r="F253" s="172" t="s">
        <v>462</v>
      </c>
      <c r="G253" s="173" t="s">
        <v>186</v>
      </c>
      <c r="H253" s="174">
        <v>4</v>
      </c>
      <c r="I253" s="175"/>
      <c r="J253" s="176"/>
      <c r="K253" s="177">
        <f t="shared" si="32"/>
        <v>0</v>
      </c>
      <c r="L253" s="172" t="s">
        <v>1</v>
      </c>
      <c r="M253" s="178"/>
      <c r="N253" s="179" t="s">
        <v>1</v>
      </c>
      <c r="O253" s="114" t="s">
        <v>41</v>
      </c>
      <c r="P253" s="154">
        <f t="shared" si="33"/>
        <v>0</v>
      </c>
      <c r="Q253" s="154">
        <f t="shared" si="34"/>
        <v>0</v>
      </c>
      <c r="R253" s="154">
        <f t="shared" si="35"/>
        <v>0</v>
      </c>
      <c r="T253" s="155">
        <f t="shared" si="36"/>
        <v>0</v>
      </c>
      <c r="U253" s="155">
        <v>0</v>
      </c>
      <c r="V253" s="155">
        <f t="shared" si="37"/>
        <v>0</v>
      </c>
      <c r="W253" s="155">
        <v>0</v>
      </c>
      <c r="X253" s="156">
        <f t="shared" si="38"/>
        <v>0</v>
      </c>
      <c r="AR253" s="157" t="s">
        <v>463</v>
      </c>
      <c r="AT253" s="157" t="s">
        <v>227</v>
      </c>
      <c r="AU253" s="157" t="s">
        <v>88</v>
      </c>
      <c r="AY253" s="15" t="s">
        <v>150</v>
      </c>
      <c r="BE253" s="158">
        <f t="shared" si="39"/>
        <v>0</v>
      </c>
      <c r="BF253" s="158">
        <f t="shared" si="40"/>
        <v>0</v>
      </c>
      <c r="BG253" s="158">
        <f t="shared" si="41"/>
        <v>0</v>
      </c>
      <c r="BH253" s="158">
        <f t="shared" si="42"/>
        <v>0</v>
      </c>
      <c r="BI253" s="158">
        <f t="shared" si="43"/>
        <v>0</v>
      </c>
      <c r="BJ253" s="15" t="s">
        <v>86</v>
      </c>
      <c r="BK253" s="158">
        <f t="shared" si="44"/>
        <v>0</v>
      </c>
      <c r="BL253" s="15" t="s">
        <v>174</v>
      </c>
      <c r="BM253" s="157" t="s">
        <v>464</v>
      </c>
    </row>
    <row r="254" spans="2:65" s="1" customFormat="1" ht="16.5" customHeight="1">
      <c r="B254" s="115"/>
      <c r="C254" s="146" t="s">
        <v>465</v>
      </c>
      <c r="D254" s="146" t="s">
        <v>153</v>
      </c>
      <c r="E254" s="147" t="s">
        <v>466</v>
      </c>
      <c r="F254" s="148" t="s">
        <v>467</v>
      </c>
      <c r="G254" s="149" t="s">
        <v>186</v>
      </c>
      <c r="H254" s="150">
        <v>8</v>
      </c>
      <c r="I254" s="151"/>
      <c r="J254" s="151"/>
      <c r="K254" s="152">
        <f t="shared" si="32"/>
        <v>0</v>
      </c>
      <c r="L254" s="148" t="s">
        <v>1</v>
      </c>
      <c r="M254" s="30"/>
      <c r="N254" s="153" t="s">
        <v>1</v>
      </c>
      <c r="O254" s="114" t="s">
        <v>41</v>
      </c>
      <c r="P254" s="154">
        <f t="shared" si="33"/>
        <v>0</v>
      </c>
      <c r="Q254" s="154">
        <f t="shared" si="34"/>
        <v>0</v>
      </c>
      <c r="R254" s="154">
        <f t="shared" si="35"/>
        <v>0</v>
      </c>
      <c r="T254" s="155">
        <f t="shared" si="36"/>
        <v>0</v>
      </c>
      <c r="U254" s="155">
        <v>0</v>
      </c>
      <c r="V254" s="155">
        <f t="shared" si="37"/>
        <v>0</v>
      </c>
      <c r="W254" s="155">
        <v>0</v>
      </c>
      <c r="X254" s="156">
        <f t="shared" si="38"/>
        <v>0</v>
      </c>
      <c r="AR254" s="157" t="s">
        <v>158</v>
      </c>
      <c r="AT254" s="157" t="s">
        <v>153</v>
      </c>
      <c r="AU254" s="157" t="s">
        <v>88</v>
      </c>
      <c r="AY254" s="15" t="s">
        <v>150</v>
      </c>
      <c r="BE254" s="158">
        <f t="shared" si="39"/>
        <v>0</v>
      </c>
      <c r="BF254" s="158">
        <f t="shared" si="40"/>
        <v>0</v>
      </c>
      <c r="BG254" s="158">
        <f t="shared" si="41"/>
        <v>0</v>
      </c>
      <c r="BH254" s="158">
        <f t="shared" si="42"/>
        <v>0</v>
      </c>
      <c r="BI254" s="158">
        <f t="shared" si="43"/>
        <v>0</v>
      </c>
      <c r="BJ254" s="15" t="s">
        <v>86</v>
      </c>
      <c r="BK254" s="158">
        <f t="shared" si="44"/>
        <v>0</v>
      </c>
      <c r="BL254" s="15" t="s">
        <v>158</v>
      </c>
      <c r="BM254" s="157" t="s">
        <v>468</v>
      </c>
    </row>
    <row r="255" spans="2:65" s="1" customFormat="1" ht="16.5" customHeight="1">
      <c r="B255" s="115"/>
      <c r="C255" s="170" t="s">
        <v>469</v>
      </c>
      <c r="D255" s="170" t="s">
        <v>227</v>
      </c>
      <c r="E255" s="171" t="s">
        <v>470</v>
      </c>
      <c r="F255" s="172" t="s">
        <v>471</v>
      </c>
      <c r="G255" s="173" t="s">
        <v>186</v>
      </c>
      <c r="H255" s="174">
        <v>8</v>
      </c>
      <c r="I255" s="175"/>
      <c r="J255" s="176"/>
      <c r="K255" s="177">
        <f t="shared" si="32"/>
        <v>0</v>
      </c>
      <c r="L255" s="172" t="s">
        <v>1</v>
      </c>
      <c r="M255" s="178"/>
      <c r="N255" s="179" t="s">
        <v>1</v>
      </c>
      <c r="O255" s="114" t="s">
        <v>41</v>
      </c>
      <c r="P255" s="154">
        <f t="shared" si="33"/>
        <v>0</v>
      </c>
      <c r="Q255" s="154">
        <f t="shared" si="34"/>
        <v>0</v>
      </c>
      <c r="R255" s="154">
        <f t="shared" si="35"/>
        <v>0</v>
      </c>
      <c r="T255" s="155">
        <f t="shared" si="36"/>
        <v>0</v>
      </c>
      <c r="U255" s="155">
        <v>0</v>
      </c>
      <c r="V255" s="155">
        <f t="shared" si="37"/>
        <v>0</v>
      </c>
      <c r="W255" s="155">
        <v>0</v>
      </c>
      <c r="X255" s="156">
        <f t="shared" si="38"/>
        <v>0</v>
      </c>
      <c r="AR255" s="157" t="s">
        <v>196</v>
      </c>
      <c r="AT255" s="157" t="s">
        <v>227</v>
      </c>
      <c r="AU255" s="157" t="s">
        <v>88</v>
      </c>
      <c r="AY255" s="15" t="s">
        <v>150</v>
      </c>
      <c r="BE255" s="158">
        <f t="shared" si="39"/>
        <v>0</v>
      </c>
      <c r="BF255" s="158">
        <f t="shared" si="40"/>
        <v>0</v>
      </c>
      <c r="BG255" s="158">
        <f t="shared" si="41"/>
        <v>0</v>
      </c>
      <c r="BH255" s="158">
        <f t="shared" si="42"/>
        <v>0</v>
      </c>
      <c r="BI255" s="158">
        <f t="shared" si="43"/>
        <v>0</v>
      </c>
      <c r="BJ255" s="15" t="s">
        <v>86</v>
      </c>
      <c r="BK255" s="158">
        <f t="shared" si="44"/>
        <v>0</v>
      </c>
      <c r="BL255" s="15" t="s">
        <v>158</v>
      </c>
      <c r="BM255" s="157" t="s">
        <v>472</v>
      </c>
    </row>
    <row r="256" spans="2:65" s="1" customFormat="1" ht="16.5" customHeight="1">
      <c r="B256" s="115"/>
      <c r="C256" s="146" t="s">
        <v>473</v>
      </c>
      <c r="D256" s="146" t="s">
        <v>153</v>
      </c>
      <c r="E256" s="147" t="s">
        <v>474</v>
      </c>
      <c r="F256" s="148" t="s">
        <v>475</v>
      </c>
      <c r="G256" s="149" t="s">
        <v>211</v>
      </c>
      <c r="H256" s="150">
        <v>423.5</v>
      </c>
      <c r="I256" s="151"/>
      <c r="J256" s="151"/>
      <c r="K256" s="152">
        <f t="shared" si="32"/>
        <v>0</v>
      </c>
      <c r="L256" s="148" t="s">
        <v>1</v>
      </c>
      <c r="M256" s="30"/>
      <c r="N256" s="153" t="s">
        <v>1</v>
      </c>
      <c r="O256" s="114" t="s">
        <v>41</v>
      </c>
      <c r="P256" s="154">
        <f t="shared" si="33"/>
        <v>0</v>
      </c>
      <c r="Q256" s="154">
        <f t="shared" si="34"/>
        <v>0</v>
      </c>
      <c r="R256" s="154">
        <f t="shared" si="35"/>
        <v>0</v>
      </c>
      <c r="T256" s="155">
        <f t="shared" si="36"/>
        <v>0</v>
      </c>
      <c r="U256" s="155">
        <v>0</v>
      </c>
      <c r="V256" s="155">
        <f t="shared" si="37"/>
        <v>0</v>
      </c>
      <c r="W256" s="155">
        <v>0</v>
      </c>
      <c r="X256" s="156">
        <f t="shared" si="38"/>
        <v>0</v>
      </c>
      <c r="AR256" s="157" t="s">
        <v>158</v>
      </c>
      <c r="AT256" s="157" t="s">
        <v>153</v>
      </c>
      <c r="AU256" s="157" t="s">
        <v>88</v>
      </c>
      <c r="AY256" s="15" t="s">
        <v>150</v>
      </c>
      <c r="BE256" s="158">
        <f t="shared" si="39"/>
        <v>0</v>
      </c>
      <c r="BF256" s="158">
        <f t="shared" si="40"/>
        <v>0</v>
      </c>
      <c r="BG256" s="158">
        <f t="shared" si="41"/>
        <v>0</v>
      </c>
      <c r="BH256" s="158">
        <f t="shared" si="42"/>
        <v>0</v>
      </c>
      <c r="BI256" s="158">
        <f t="shared" si="43"/>
        <v>0</v>
      </c>
      <c r="BJ256" s="15" t="s">
        <v>86</v>
      </c>
      <c r="BK256" s="158">
        <f t="shared" si="44"/>
        <v>0</v>
      </c>
      <c r="BL256" s="15" t="s">
        <v>158</v>
      </c>
      <c r="BM256" s="157" t="s">
        <v>476</v>
      </c>
    </row>
    <row r="257" spans="2:65" s="12" customFormat="1" ht="11.25">
      <c r="B257" s="162"/>
      <c r="D257" s="163" t="s">
        <v>167</v>
      </c>
      <c r="F257" s="165" t="s">
        <v>477</v>
      </c>
      <c r="H257" s="166">
        <v>423.5</v>
      </c>
      <c r="I257" s="167"/>
      <c r="J257" s="167"/>
      <c r="M257" s="162"/>
      <c r="N257" s="168"/>
      <c r="X257" s="169"/>
      <c r="AT257" s="164" t="s">
        <v>167</v>
      </c>
      <c r="AU257" s="164" t="s">
        <v>88</v>
      </c>
      <c r="AV257" s="12" t="s">
        <v>88</v>
      </c>
      <c r="AW257" s="12" t="s">
        <v>3</v>
      </c>
      <c r="AX257" s="12" t="s">
        <v>86</v>
      </c>
      <c r="AY257" s="164" t="s">
        <v>150</v>
      </c>
    </row>
    <row r="258" spans="2:65" s="1" customFormat="1" ht="16.5" customHeight="1">
      <c r="B258" s="115"/>
      <c r="C258" s="170" t="s">
        <v>478</v>
      </c>
      <c r="D258" s="170" t="s">
        <v>227</v>
      </c>
      <c r="E258" s="171" t="s">
        <v>479</v>
      </c>
      <c r="F258" s="172" t="s">
        <v>480</v>
      </c>
      <c r="G258" s="173" t="s">
        <v>211</v>
      </c>
      <c r="H258" s="174">
        <v>423.5</v>
      </c>
      <c r="I258" s="175"/>
      <c r="J258" s="176"/>
      <c r="K258" s="177">
        <f>ROUND(P258*H258,2)</f>
        <v>0</v>
      </c>
      <c r="L258" s="172" t="s">
        <v>1</v>
      </c>
      <c r="M258" s="178"/>
      <c r="N258" s="179" t="s">
        <v>1</v>
      </c>
      <c r="O258" s="114" t="s">
        <v>41</v>
      </c>
      <c r="P258" s="154">
        <f>I258+J258</f>
        <v>0</v>
      </c>
      <c r="Q258" s="154">
        <f>ROUND(I258*H258,2)</f>
        <v>0</v>
      </c>
      <c r="R258" s="154">
        <f>ROUND(J258*H258,2)</f>
        <v>0</v>
      </c>
      <c r="T258" s="155">
        <f>S258*H258</f>
        <v>0</v>
      </c>
      <c r="U258" s="155">
        <v>0</v>
      </c>
      <c r="V258" s="155">
        <f>U258*H258</f>
        <v>0</v>
      </c>
      <c r="W258" s="155">
        <v>0</v>
      </c>
      <c r="X258" s="156">
        <f>W258*H258</f>
        <v>0</v>
      </c>
      <c r="AR258" s="157" t="s">
        <v>196</v>
      </c>
      <c r="AT258" s="157" t="s">
        <v>227</v>
      </c>
      <c r="AU258" s="157" t="s">
        <v>88</v>
      </c>
      <c r="AY258" s="15" t="s">
        <v>150</v>
      </c>
      <c r="BE258" s="158">
        <f>IF(O258="základní",K258,0)</f>
        <v>0</v>
      </c>
      <c r="BF258" s="158">
        <f>IF(O258="snížená",K258,0)</f>
        <v>0</v>
      </c>
      <c r="BG258" s="158">
        <f>IF(O258="zákl. přenesená",K258,0)</f>
        <v>0</v>
      </c>
      <c r="BH258" s="158">
        <f>IF(O258="sníž. přenesená",K258,0)</f>
        <v>0</v>
      </c>
      <c r="BI258" s="158">
        <f>IF(O258="nulová",K258,0)</f>
        <v>0</v>
      </c>
      <c r="BJ258" s="15" t="s">
        <v>86</v>
      </c>
      <c r="BK258" s="158">
        <f>ROUND(P258*H258,2)</f>
        <v>0</v>
      </c>
      <c r="BL258" s="15" t="s">
        <v>158</v>
      </c>
      <c r="BM258" s="157" t="s">
        <v>481</v>
      </c>
    </row>
    <row r="259" spans="2:65" s="12" customFormat="1" ht="11.25">
      <c r="B259" s="162"/>
      <c r="D259" s="163" t="s">
        <v>167</v>
      </c>
      <c r="E259" s="164" t="s">
        <v>1</v>
      </c>
      <c r="F259" s="165" t="s">
        <v>482</v>
      </c>
      <c r="H259" s="166">
        <v>193</v>
      </c>
      <c r="I259" s="167"/>
      <c r="J259" s="167"/>
      <c r="M259" s="162"/>
      <c r="N259" s="168"/>
      <c r="X259" s="169"/>
      <c r="AT259" s="164" t="s">
        <v>167</v>
      </c>
      <c r="AU259" s="164" t="s">
        <v>88</v>
      </c>
      <c r="AV259" s="12" t="s">
        <v>88</v>
      </c>
      <c r="AW259" s="12" t="s">
        <v>4</v>
      </c>
      <c r="AX259" s="12" t="s">
        <v>78</v>
      </c>
      <c r="AY259" s="164" t="s">
        <v>150</v>
      </c>
    </row>
    <row r="260" spans="2:65" s="12" customFormat="1" ht="11.25">
      <c r="B260" s="162"/>
      <c r="D260" s="163" t="s">
        <v>167</v>
      </c>
      <c r="E260" s="164" t="s">
        <v>1</v>
      </c>
      <c r="F260" s="165" t="s">
        <v>483</v>
      </c>
      <c r="H260" s="166">
        <v>192</v>
      </c>
      <c r="I260" s="167"/>
      <c r="J260" s="167"/>
      <c r="M260" s="162"/>
      <c r="N260" s="168"/>
      <c r="X260" s="169"/>
      <c r="AT260" s="164" t="s">
        <v>167</v>
      </c>
      <c r="AU260" s="164" t="s">
        <v>88</v>
      </c>
      <c r="AV260" s="12" t="s">
        <v>88</v>
      </c>
      <c r="AW260" s="12" t="s">
        <v>4</v>
      </c>
      <c r="AX260" s="12" t="s">
        <v>78</v>
      </c>
      <c r="AY260" s="164" t="s">
        <v>150</v>
      </c>
    </row>
    <row r="261" spans="2:65" s="13" customFormat="1" ht="11.25">
      <c r="B261" s="181"/>
      <c r="D261" s="163" t="s">
        <v>167</v>
      </c>
      <c r="E261" s="182" t="s">
        <v>1</v>
      </c>
      <c r="F261" s="183" t="s">
        <v>437</v>
      </c>
      <c r="H261" s="184">
        <v>385</v>
      </c>
      <c r="I261" s="185"/>
      <c r="J261" s="185"/>
      <c r="M261" s="181"/>
      <c r="N261" s="186"/>
      <c r="X261" s="187"/>
      <c r="AT261" s="182" t="s">
        <v>167</v>
      </c>
      <c r="AU261" s="182" t="s">
        <v>88</v>
      </c>
      <c r="AV261" s="13" t="s">
        <v>158</v>
      </c>
      <c r="AW261" s="13" t="s">
        <v>4</v>
      </c>
      <c r="AX261" s="13" t="s">
        <v>86</v>
      </c>
      <c r="AY261" s="182" t="s">
        <v>150</v>
      </c>
    </row>
    <row r="262" spans="2:65" s="12" customFormat="1" ht="11.25">
      <c r="B262" s="162"/>
      <c r="D262" s="163" t="s">
        <v>167</v>
      </c>
      <c r="F262" s="165" t="s">
        <v>477</v>
      </c>
      <c r="H262" s="166">
        <v>423.5</v>
      </c>
      <c r="I262" s="167"/>
      <c r="J262" s="167"/>
      <c r="M262" s="162"/>
      <c r="N262" s="168"/>
      <c r="X262" s="169"/>
      <c r="AT262" s="164" t="s">
        <v>167</v>
      </c>
      <c r="AU262" s="164" t="s">
        <v>88</v>
      </c>
      <c r="AV262" s="12" t="s">
        <v>88</v>
      </c>
      <c r="AW262" s="12" t="s">
        <v>3</v>
      </c>
      <c r="AX262" s="12" t="s">
        <v>86</v>
      </c>
      <c r="AY262" s="164" t="s">
        <v>150</v>
      </c>
    </row>
    <row r="263" spans="2:65" s="1" customFormat="1" ht="16.5" customHeight="1">
      <c r="B263" s="115"/>
      <c r="C263" s="146" t="s">
        <v>484</v>
      </c>
      <c r="D263" s="146" t="s">
        <v>153</v>
      </c>
      <c r="E263" s="147" t="s">
        <v>485</v>
      </c>
      <c r="F263" s="148" t="s">
        <v>486</v>
      </c>
      <c r="G263" s="149" t="s">
        <v>211</v>
      </c>
      <c r="H263" s="150">
        <v>1788.6</v>
      </c>
      <c r="I263" s="151"/>
      <c r="J263" s="151"/>
      <c r="K263" s="152">
        <f>ROUND(P263*H263,2)</f>
        <v>0</v>
      </c>
      <c r="L263" s="148" t="s">
        <v>1</v>
      </c>
      <c r="M263" s="30"/>
      <c r="N263" s="153" t="s">
        <v>1</v>
      </c>
      <c r="O263" s="114" t="s">
        <v>41</v>
      </c>
      <c r="P263" s="154">
        <f>I263+J263</f>
        <v>0</v>
      </c>
      <c r="Q263" s="154">
        <f>ROUND(I263*H263,2)</f>
        <v>0</v>
      </c>
      <c r="R263" s="154">
        <f>ROUND(J263*H263,2)</f>
        <v>0</v>
      </c>
      <c r="T263" s="155">
        <f>S263*H263</f>
        <v>0</v>
      </c>
      <c r="U263" s="155">
        <v>0</v>
      </c>
      <c r="V263" s="155">
        <f>U263*H263</f>
        <v>0</v>
      </c>
      <c r="W263" s="155">
        <v>0</v>
      </c>
      <c r="X263" s="156">
        <f>W263*H263</f>
        <v>0</v>
      </c>
      <c r="AR263" s="157" t="s">
        <v>158</v>
      </c>
      <c r="AT263" s="157" t="s">
        <v>153</v>
      </c>
      <c r="AU263" s="157" t="s">
        <v>88</v>
      </c>
      <c r="AY263" s="15" t="s">
        <v>150</v>
      </c>
      <c r="BE263" s="158">
        <f>IF(O263="základní",K263,0)</f>
        <v>0</v>
      </c>
      <c r="BF263" s="158">
        <f>IF(O263="snížená",K263,0)</f>
        <v>0</v>
      </c>
      <c r="BG263" s="158">
        <f>IF(O263="zákl. přenesená",K263,0)</f>
        <v>0</v>
      </c>
      <c r="BH263" s="158">
        <f>IF(O263="sníž. přenesená",K263,0)</f>
        <v>0</v>
      </c>
      <c r="BI263" s="158">
        <f>IF(O263="nulová",K263,0)</f>
        <v>0</v>
      </c>
      <c r="BJ263" s="15" t="s">
        <v>86</v>
      </c>
      <c r="BK263" s="158">
        <f>ROUND(P263*H263,2)</f>
        <v>0</v>
      </c>
      <c r="BL263" s="15" t="s">
        <v>158</v>
      </c>
      <c r="BM263" s="157" t="s">
        <v>487</v>
      </c>
    </row>
    <row r="264" spans="2:65" s="12" customFormat="1" ht="11.25">
      <c r="B264" s="162"/>
      <c r="D264" s="163" t="s">
        <v>167</v>
      </c>
      <c r="F264" s="165" t="s">
        <v>488</v>
      </c>
      <c r="H264" s="166">
        <v>1788.6</v>
      </c>
      <c r="I264" s="167"/>
      <c r="J264" s="167"/>
      <c r="M264" s="162"/>
      <c r="N264" s="168"/>
      <c r="X264" s="169"/>
      <c r="AT264" s="164" t="s">
        <v>167</v>
      </c>
      <c r="AU264" s="164" t="s">
        <v>88</v>
      </c>
      <c r="AV264" s="12" t="s">
        <v>88</v>
      </c>
      <c r="AW264" s="12" t="s">
        <v>3</v>
      </c>
      <c r="AX264" s="12" t="s">
        <v>86</v>
      </c>
      <c r="AY264" s="164" t="s">
        <v>150</v>
      </c>
    </row>
    <row r="265" spans="2:65" s="1" customFormat="1" ht="16.5" customHeight="1">
      <c r="B265" s="115"/>
      <c r="C265" s="170" t="s">
        <v>489</v>
      </c>
      <c r="D265" s="170" t="s">
        <v>227</v>
      </c>
      <c r="E265" s="171" t="s">
        <v>490</v>
      </c>
      <c r="F265" s="172" t="s">
        <v>491</v>
      </c>
      <c r="G265" s="173" t="s">
        <v>211</v>
      </c>
      <c r="H265" s="174">
        <v>1788.6</v>
      </c>
      <c r="I265" s="175"/>
      <c r="J265" s="176"/>
      <c r="K265" s="177">
        <f>ROUND(P265*H265,2)</f>
        <v>0</v>
      </c>
      <c r="L265" s="172" t="s">
        <v>1</v>
      </c>
      <c r="M265" s="178"/>
      <c r="N265" s="179" t="s">
        <v>1</v>
      </c>
      <c r="O265" s="114" t="s">
        <v>41</v>
      </c>
      <c r="P265" s="154">
        <f>I265+J265</f>
        <v>0</v>
      </c>
      <c r="Q265" s="154">
        <f>ROUND(I265*H265,2)</f>
        <v>0</v>
      </c>
      <c r="R265" s="154">
        <f>ROUND(J265*H265,2)</f>
        <v>0</v>
      </c>
      <c r="T265" s="155">
        <f>S265*H265</f>
        <v>0</v>
      </c>
      <c r="U265" s="155">
        <v>0</v>
      </c>
      <c r="V265" s="155">
        <f>U265*H265</f>
        <v>0</v>
      </c>
      <c r="W265" s="155">
        <v>0</v>
      </c>
      <c r="X265" s="156">
        <f>W265*H265</f>
        <v>0</v>
      </c>
      <c r="AR265" s="157" t="s">
        <v>196</v>
      </c>
      <c r="AT265" s="157" t="s">
        <v>227</v>
      </c>
      <c r="AU265" s="157" t="s">
        <v>88</v>
      </c>
      <c r="AY265" s="15" t="s">
        <v>150</v>
      </c>
      <c r="BE265" s="158">
        <f>IF(O265="základní",K265,0)</f>
        <v>0</v>
      </c>
      <c r="BF265" s="158">
        <f>IF(O265="snížená",K265,0)</f>
        <v>0</v>
      </c>
      <c r="BG265" s="158">
        <f>IF(O265="zákl. přenesená",K265,0)</f>
        <v>0</v>
      </c>
      <c r="BH265" s="158">
        <f>IF(O265="sníž. přenesená",K265,0)</f>
        <v>0</v>
      </c>
      <c r="BI265" s="158">
        <f>IF(O265="nulová",K265,0)</f>
        <v>0</v>
      </c>
      <c r="BJ265" s="15" t="s">
        <v>86</v>
      </c>
      <c r="BK265" s="158">
        <f>ROUND(P265*H265,2)</f>
        <v>0</v>
      </c>
      <c r="BL265" s="15" t="s">
        <v>158</v>
      </c>
      <c r="BM265" s="157" t="s">
        <v>492</v>
      </c>
    </row>
    <row r="266" spans="2:65" s="12" customFormat="1" ht="11.25">
      <c r="B266" s="162"/>
      <c r="D266" s="163" t="s">
        <v>167</v>
      </c>
      <c r="E266" s="164" t="s">
        <v>1</v>
      </c>
      <c r="F266" s="165" t="s">
        <v>493</v>
      </c>
      <c r="H266" s="166">
        <v>205</v>
      </c>
      <c r="I266" s="167"/>
      <c r="J266" s="167"/>
      <c r="M266" s="162"/>
      <c r="N266" s="168"/>
      <c r="X266" s="169"/>
      <c r="AT266" s="164" t="s">
        <v>167</v>
      </c>
      <c r="AU266" s="164" t="s">
        <v>88</v>
      </c>
      <c r="AV266" s="12" t="s">
        <v>88</v>
      </c>
      <c r="AW266" s="12" t="s">
        <v>4</v>
      </c>
      <c r="AX266" s="12" t="s">
        <v>78</v>
      </c>
      <c r="AY266" s="164" t="s">
        <v>150</v>
      </c>
    </row>
    <row r="267" spans="2:65" s="12" customFormat="1" ht="11.25">
      <c r="B267" s="162"/>
      <c r="D267" s="163" t="s">
        <v>167</v>
      </c>
      <c r="E267" s="164" t="s">
        <v>1</v>
      </c>
      <c r="F267" s="165" t="s">
        <v>494</v>
      </c>
      <c r="H267" s="166">
        <v>1421</v>
      </c>
      <c r="I267" s="167"/>
      <c r="J267" s="167"/>
      <c r="M267" s="162"/>
      <c r="N267" s="168"/>
      <c r="X267" s="169"/>
      <c r="AT267" s="164" t="s">
        <v>167</v>
      </c>
      <c r="AU267" s="164" t="s">
        <v>88</v>
      </c>
      <c r="AV267" s="12" t="s">
        <v>88</v>
      </c>
      <c r="AW267" s="12" t="s">
        <v>4</v>
      </c>
      <c r="AX267" s="12" t="s">
        <v>78</v>
      </c>
      <c r="AY267" s="164" t="s">
        <v>150</v>
      </c>
    </row>
    <row r="268" spans="2:65" s="13" customFormat="1" ht="11.25">
      <c r="B268" s="181"/>
      <c r="D268" s="163" t="s">
        <v>167</v>
      </c>
      <c r="E268" s="182" t="s">
        <v>1</v>
      </c>
      <c r="F268" s="183" t="s">
        <v>437</v>
      </c>
      <c r="H268" s="184">
        <v>1626</v>
      </c>
      <c r="I268" s="185"/>
      <c r="J268" s="185"/>
      <c r="M268" s="181"/>
      <c r="N268" s="186"/>
      <c r="X268" s="187"/>
      <c r="AT268" s="182" t="s">
        <v>167</v>
      </c>
      <c r="AU268" s="182" t="s">
        <v>88</v>
      </c>
      <c r="AV268" s="13" t="s">
        <v>158</v>
      </c>
      <c r="AW268" s="13" t="s">
        <v>4</v>
      </c>
      <c r="AX268" s="13" t="s">
        <v>86</v>
      </c>
      <c r="AY268" s="182" t="s">
        <v>150</v>
      </c>
    </row>
    <row r="269" spans="2:65" s="12" customFormat="1" ht="11.25">
      <c r="B269" s="162"/>
      <c r="D269" s="163" t="s">
        <v>167</v>
      </c>
      <c r="F269" s="165" t="s">
        <v>488</v>
      </c>
      <c r="H269" s="166">
        <v>1788.6</v>
      </c>
      <c r="I269" s="167"/>
      <c r="J269" s="167"/>
      <c r="M269" s="162"/>
      <c r="N269" s="168"/>
      <c r="X269" s="169"/>
      <c r="AT269" s="164" t="s">
        <v>167</v>
      </c>
      <c r="AU269" s="164" t="s">
        <v>88</v>
      </c>
      <c r="AV269" s="12" t="s">
        <v>88</v>
      </c>
      <c r="AW269" s="12" t="s">
        <v>3</v>
      </c>
      <c r="AX269" s="12" t="s">
        <v>86</v>
      </c>
      <c r="AY269" s="164" t="s">
        <v>150</v>
      </c>
    </row>
    <row r="270" spans="2:65" s="1" customFormat="1" ht="16.5" customHeight="1">
      <c r="B270" s="115"/>
      <c r="C270" s="146" t="s">
        <v>495</v>
      </c>
      <c r="D270" s="146" t="s">
        <v>153</v>
      </c>
      <c r="E270" s="147" t="s">
        <v>496</v>
      </c>
      <c r="F270" s="148" t="s">
        <v>497</v>
      </c>
      <c r="G270" s="149" t="s">
        <v>186</v>
      </c>
      <c r="H270" s="150">
        <v>1</v>
      </c>
      <c r="I270" s="151"/>
      <c r="J270" s="151"/>
      <c r="K270" s="152">
        <f t="shared" ref="K270:K300" si="45">ROUND(P270*H270,2)</f>
        <v>0</v>
      </c>
      <c r="L270" s="148" t="s">
        <v>1</v>
      </c>
      <c r="M270" s="30"/>
      <c r="N270" s="153" t="s">
        <v>1</v>
      </c>
      <c r="O270" s="114" t="s">
        <v>41</v>
      </c>
      <c r="P270" s="154">
        <f t="shared" ref="P270:P300" si="46">I270+J270</f>
        <v>0</v>
      </c>
      <c r="Q270" s="154">
        <f t="shared" ref="Q270:Q300" si="47">ROUND(I270*H270,2)</f>
        <v>0</v>
      </c>
      <c r="R270" s="154">
        <f t="shared" ref="R270:R300" si="48">ROUND(J270*H270,2)</f>
        <v>0</v>
      </c>
      <c r="T270" s="155">
        <f t="shared" ref="T270:T300" si="49">S270*H270</f>
        <v>0</v>
      </c>
      <c r="U270" s="155">
        <v>0</v>
      </c>
      <c r="V270" s="155">
        <f t="shared" ref="V270:V300" si="50">U270*H270</f>
        <v>0</v>
      </c>
      <c r="W270" s="155">
        <v>0</v>
      </c>
      <c r="X270" s="156">
        <f t="shared" ref="X270:X300" si="51">W270*H270</f>
        <v>0</v>
      </c>
      <c r="AR270" s="157" t="s">
        <v>174</v>
      </c>
      <c r="AT270" s="157" t="s">
        <v>153</v>
      </c>
      <c r="AU270" s="157" t="s">
        <v>88</v>
      </c>
      <c r="AY270" s="15" t="s">
        <v>150</v>
      </c>
      <c r="BE270" s="158">
        <f t="shared" ref="BE270:BE300" si="52">IF(O270="základní",K270,0)</f>
        <v>0</v>
      </c>
      <c r="BF270" s="158">
        <f t="shared" ref="BF270:BF300" si="53">IF(O270="snížená",K270,0)</f>
        <v>0</v>
      </c>
      <c r="BG270" s="158">
        <f t="shared" ref="BG270:BG300" si="54">IF(O270="zákl. přenesená",K270,0)</f>
        <v>0</v>
      </c>
      <c r="BH270" s="158">
        <f t="shared" ref="BH270:BH300" si="55">IF(O270="sníž. přenesená",K270,0)</f>
        <v>0</v>
      </c>
      <c r="BI270" s="158">
        <f t="shared" ref="BI270:BI300" si="56">IF(O270="nulová",K270,0)</f>
        <v>0</v>
      </c>
      <c r="BJ270" s="15" t="s">
        <v>86</v>
      </c>
      <c r="BK270" s="158">
        <f t="shared" ref="BK270:BK300" si="57">ROUND(P270*H270,2)</f>
        <v>0</v>
      </c>
      <c r="BL270" s="15" t="s">
        <v>174</v>
      </c>
      <c r="BM270" s="157" t="s">
        <v>498</v>
      </c>
    </row>
    <row r="271" spans="2:65" s="1" customFormat="1" ht="16.5" customHeight="1">
      <c r="B271" s="115"/>
      <c r="C271" s="170" t="s">
        <v>499</v>
      </c>
      <c r="D271" s="170" t="s">
        <v>227</v>
      </c>
      <c r="E271" s="171" t="s">
        <v>500</v>
      </c>
      <c r="F271" s="172" t="s">
        <v>501</v>
      </c>
      <c r="G271" s="173" t="s">
        <v>186</v>
      </c>
      <c r="H271" s="174">
        <v>1</v>
      </c>
      <c r="I271" s="175"/>
      <c r="J271" s="176"/>
      <c r="K271" s="177">
        <f t="shared" si="45"/>
        <v>0</v>
      </c>
      <c r="L271" s="172" t="s">
        <v>1</v>
      </c>
      <c r="M271" s="178"/>
      <c r="N271" s="179" t="s">
        <v>1</v>
      </c>
      <c r="O271" s="114" t="s">
        <v>41</v>
      </c>
      <c r="P271" s="154">
        <f t="shared" si="46"/>
        <v>0</v>
      </c>
      <c r="Q271" s="154">
        <f t="shared" si="47"/>
        <v>0</v>
      </c>
      <c r="R271" s="154">
        <f t="shared" si="48"/>
        <v>0</v>
      </c>
      <c r="T271" s="155">
        <f t="shared" si="49"/>
        <v>0</v>
      </c>
      <c r="U271" s="155">
        <v>0</v>
      </c>
      <c r="V271" s="155">
        <f t="shared" si="50"/>
        <v>0</v>
      </c>
      <c r="W271" s="155">
        <v>0</v>
      </c>
      <c r="X271" s="156">
        <f t="shared" si="51"/>
        <v>0</v>
      </c>
      <c r="AR271" s="157" t="s">
        <v>463</v>
      </c>
      <c r="AT271" s="157" t="s">
        <v>227</v>
      </c>
      <c r="AU271" s="157" t="s">
        <v>88</v>
      </c>
      <c r="AY271" s="15" t="s">
        <v>150</v>
      </c>
      <c r="BE271" s="158">
        <f t="shared" si="52"/>
        <v>0</v>
      </c>
      <c r="BF271" s="158">
        <f t="shared" si="53"/>
        <v>0</v>
      </c>
      <c r="BG271" s="158">
        <f t="shared" si="54"/>
        <v>0</v>
      </c>
      <c r="BH271" s="158">
        <f t="shared" si="55"/>
        <v>0</v>
      </c>
      <c r="BI271" s="158">
        <f t="shared" si="56"/>
        <v>0</v>
      </c>
      <c r="BJ271" s="15" t="s">
        <v>86</v>
      </c>
      <c r="BK271" s="158">
        <f t="shared" si="57"/>
        <v>0</v>
      </c>
      <c r="BL271" s="15" t="s">
        <v>174</v>
      </c>
      <c r="BM271" s="157" t="s">
        <v>502</v>
      </c>
    </row>
    <row r="272" spans="2:65" s="1" customFormat="1" ht="16.5" customHeight="1">
      <c r="B272" s="115"/>
      <c r="C272" s="146" t="s">
        <v>503</v>
      </c>
      <c r="D272" s="146" t="s">
        <v>153</v>
      </c>
      <c r="E272" s="147" t="s">
        <v>504</v>
      </c>
      <c r="F272" s="148" t="s">
        <v>505</v>
      </c>
      <c r="G272" s="149" t="s">
        <v>186</v>
      </c>
      <c r="H272" s="150">
        <v>8</v>
      </c>
      <c r="I272" s="151"/>
      <c r="J272" s="151"/>
      <c r="K272" s="152">
        <f t="shared" si="45"/>
        <v>0</v>
      </c>
      <c r="L272" s="148" t="s">
        <v>1</v>
      </c>
      <c r="M272" s="30"/>
      <c r="N272" s="153" t="s">
        <v>1</v>
      </c>
      <c r="O272" s="114" t="s">
        <v>41</v>
      </c>
      <c r="P272" s="154">
        <f t="shared" si="46"/>
        <v>0</v>
      </c>
      <c r="Q272" s="154">
        <f t="shared" si="47"/>
        <v>0</v>
      </c>
      <c r="R272" s="154">
        <f t="shared" si="48"/>
        <v>0</v>
      </c>
      <c r="T272" s="155">
        <f t="shared" si="49"/>
        <v>0</v>
      </c>
      <c r="U272" s="155">
        <v>0</v>
      </c>
      <c r="V272" s="155">
        <f t="shared" si="50"/>
        <v>0</v>
      </c>
      <c r="W272" s="155">
        <v>0</v>
      </c>
      <c r="X272" s="156">
        <f t="shared" si="51"/>
        <v>0</v>
      </c>
      <c r="AR272" s="157" t="s">
        <v>158</v>
      </c>
      <c r="AT272" s="157" t="s">
        <v>153</v>
      </c>
      <c r="AU272" s="157" t="s">
        <v>88</v>
      </c>
      <c r="AY272" s="15" t="s">
        <v>150</v>
      </c>
      <c r="BE272" s="158">
        <f t="shared" si="52"/>
        <v>0</v>
      </c>
      <c r="BF272" s="158">
        <f t="shared" si="53"/>
        <v>0</v>
      </c>
      <c r="BG272" s="158">
        <f t="shared" si="54"/>
        <v>0</v>
      </c>
      <c r="BH272" s="158">
        <f t="shared" si="55"/>
        <v>0</v>
      </c>
      <c r="BI272" s="158">
        <f t="shared" si="56"/>
        <v>0</v>
      </c>
      <c r="BJ272" s="15" t="s">
        <v>86</v>
      </c>
      <c r="BK272" s="158">
        <f t="shared" si="57"/>
        <v>0</v>
      </c>
      <c r="BL272" s="15" t="s">
        <v>158</v>
      </c>
      <c r="BM272" s="157" t="s">
        <v>506</v>
      </c>
    </row>
    <row r="273" spans="2:65" s="1" customFormat="1" ht="16.5" customHeight="1">
      <c r="B273" s="115"/>
      <c r="C273" s="170" t="s">
        <v>507</v>
      </c>
      <c r="D273" s="170" t="s">
        <v>227</v>
      </c>
      <c r="E273" s="171" t="s">
        <v>508</v>
      </c>
      <c r="F273" s="172" t="s">
        <v>509</v>
      </c>
      <c r="G273" s="173" t="s">
        <v>186</v>
      </c>
      <c r="H273" s="174">
        <v>8</v>
      </c>
      <c r="I273" s="175"/>
      <c r="J273" s="176"/>
      <c r="K273" s="177">
        <f t="shared" si="45"/>
        <v>0</v>
      </c>
      <c r="L273" s="172" t="s">
        <v>1</v>
      </c>
      <c r="M273" s="178"/>
      <c r="N273" s="179" t="s">
        <v>1</v>
      </c>
      <c r="O273" s="114" t="s">
        <v>41</v>
      </c>
      <c r="P273" s="154">
        <f t="shared" si="46"/>
        <v>0</v>
      </c>
      <c r="Q273" s="154">
        <f t="shared" si="47"/>
        <v>0</v>
      </c>
      <c r="R273" s="154">
        <f t="shared" si="48"/>
        <v>0</v>
      </c>
      <c r="T273" s="155">
        <f t="shared" si="49"/>
        <v>0</v>
      </c>
      <c r="U273" s="155">
        <v>0</v>
      </c>
      <c r="V273" s="155">
        <f t="shared" si="50"/>
        <v>0</v>
      </c>
      <c r="W273" s="155">
        <v>0</v>
      </c>
      <c r="X273" s="156">
        <f t="shared" si="51"/>
        <v>0</v>
      </c>
      <c r="AR273" s="157" t="s">
        <v>196</v>
      </c>
      <c r="AT273" s="157" t="s">
        <v>227</v>
      </c>
      <c r="AU273" s="157" t="s">
        <v>88</v>
      </c>
      <c r="AY273" s="15" t="s">
        <v>150</v>
      </c>
      <c r="BE273" s="158">
        <f t="shared" si="52"/>
        <v>0</v>
      </c>
      <c r="BF273" s="158">
        <f t="shared" si="53"/>
        <v>0</v>
      </c>
      <c r="BG273" s="158">
        <f t="shared" si="54"/>
        <v>0</v>
      </c>
      <c r="BH273" s="158">
        <f t="shared" si="55"/>
        <v>0</v>
      </c>
      <c r="BI273" s="158">
        <f t="shared" si="56"/>
        <v>0</v>
      </c>
      <c r="BJ273" s="15" t="s">
        <v>86</v>
      </c>
      <c r="BK273" s="158">
        <f t="shared" si="57"/>
        <v>0</v>
      </c>
      <c r="BL273" s="15" t="s">
        <v>158</v>
      </c>
      <c r="BM273" s="157" t="s">
        <v>510</v>
      </c>
    </row>
    <row r="274" spans="2:65" s="1" customFormat="1" ht="16.5" customHeight="1">
      <c r="B274" s="115"/>
      <c r="C274" s="146" t="s">
        <v>511</v>
      </c>
      <c r="D274" s="146" t="s">
        <v>153</v>
      </c>
      <c r="E274" s="147" t="s">
        <v>512</v>
      </c>
      <c r="F274" s="148" t="s">
        <v>513</v>
      </c>
      <c r="G274" s="149" t="s">
        <v>186</v>
      </c>
      <c r="H274" s="150">
        <v>3</v>
      </c>
      <c r="I274" s="151"/>
      <c r="J274" s="151"/>
      <c r="K274" s="152">
        <f t="shared" si="45"/>
        <v>0</v>
      </c>
      <c r="L274" s="148" t="s">
        <v>1</v>
      </c>
      <c r="M274" s="30"/>
      <c r="N274" s="153" t="s">
        <v>1</v>
      </c>
      <c r="O274" s="114" t="s">
        <v>41</v>
      </c>
      <c r="P274" s="154">
        <f t="shared" si="46"/>
        <v>0</v>
      </c>
      <c r="Q274" s="154">
        <f t="shared" si="47"/>
        <v>0</v>
      </c>
      <c r="R274" s="154">
        <f t="shared" si="48"/>
        <v>0</v>
      </c>
      <c r="T274" s="155">
        <f t="shared" si="49"/>
        <v>0</v>
      </c>
      <c r="U274" s="155">
        <v>0</v>
      </c>
      <c r="V274" s="155">
        <f t="shared" si="50"/>
        <v>0</v>
      </c>
      <c r="W274" s="155">
        <v>0</v>
      </c>
      <c r="X274" s="156">
        <f t="shared" si="51"/>
        <v>0</v>
      </c>
      <c r="AR274" s="157" t="s">
        <v>158</v>
      </c>
      <c r="AT274" s="157" t="s">
        <v>153</v>
      </c>
      <c r="AU274" s="157" t="s">
        <v>88</v>
      </c>
      <c r="AY274" s="15" t="s">
        <v>150</v>
      </c>
      <c r="BE274" s="158">
        <f t="shared" si="52"/>
        <v>0</v>
      </c>
      <c r="BF274" s="158">
        <f t="shared" si="53"/>
        <v>0</v>
      </c>
      <c r="BG274" s="158">
        <f t="shared" si="54"/>
        <v>0</v>
      </c>
      <c r="BH274" s="158">
        <f t="shared" si="55"/>
        <v>0</v>
      </c>
      <c r="BI274" s="158">
        <f t="shared" si="56"/>
        <v>0</v>
      </c>
      <c r="BJ274" s="15" t="s">
        <v>86</v>
      </c>
      <c r="BK274" s="158">
        <f t="shared" si="57"/>
        <v>0</v>
      </c>
      <c r="BL274" s="15" t="s">
        <v>158</v>
      </c>
      <c r="BM274" s="157" t="s">
        <v>514</v>
      </c>
    </row>
    <row r="275" spans="2:65" s="1" customFormat="1" ht="16.5" customHeight="1">
      <c r="B275" s="115"/>
      <c r="C275" s="170" t="s">
        <v>515</v>
      </c>
      <c r="D275" s="170" t="s">
        <v>227</v>
      </c>
      <c r="E275" s="171" t="s">
        <v>516</v>
      </c>
      <c r="F275" s="172" t="s">
        <v>517</v>
      </c>
      <c r="G275" s="173" t="s">
        <v>186</v>
      </c>
      <c r="H275" s="174">
        <v>3</v>
      </c>
      <c r="I275" s="175"/>
      <c r="J275" s="176"/>
      <c r="K275" s="177">
        <f t="shared" si="45"/>
        <v>0</v>
      </c>
      <c r="L275" s="172" t="s">
        <v>1</v>
      </c>
      <c r="M275" s="178"/>
      <c r="N275" s="179" t="s">
        <v>1</v>
      </c>
      <c r="O275" s="114" t="s">
        <v>41</v>
      </c>
      <c r="P275" s="154">
        <f t="shared" si="46"/>
        <v>0</v>
      </c>
      <c r="Q275" s="154">
        <f t="shared" si="47"/>
        <v>0</v>
      </c>
      <c r="R275" s="154">
        <f t="shared" si="48"/>
        <v>0</v>
      </c>
      <c r="T275" s="155">
        <f t="shared" si="49"/>
        <v>0</v>
      </c>
      <c r="U275" s="155">
        <v>0</v>
      </c>
      <c r="V275" s="155">
        <f t="shared" si="50"/>
        <v>0</v>
      </c>
      <c r="W275" s="155">
        <v>0</v>
      </c>
      <c r="X275" s="156">
        <f t="shared" si="51"/>
        <v>0</v>
      </c>
      <c r="AR275" s="157" t="s">
        <v>196</v>
      </c>
      <c r="AT275" s="157" t="s">
        <v>227</v>
      </c>
      <c r="AU275" s="157" t="s">
        <v>88</v>
      </c>
      <c r="AY275" s="15" t="s">
        <v>150</v>
      </c>
      <c r="BE275" s="158">
        <f t="shared" si="52"/>
        <v>0</v>
      </c>
      <c r="BF275" s="158">
        <f t="shared" si="53"/>
        <v>0</v>
      </c>
      <c r="BG275" s="158">
        <f t="shared" si="54"/>
        <v>0</v>
      </c>
      <c r="BH275" s="158">
        <f t="shared" si="55"/>
        <v>0</v>
      </c>
      <c r="BI275" s="158">
        <f t="shared" si="56"/>
        <v>0</v>
      </c>
      <c r="BJ275" s="15" t="s">
        <v>86</v>
      </c>
      <c r="BK275" s="158">
        <f t="shared" si="57"/>
        <v>0</v>
      </c>
      <c r="BL275" s="15" t="s">
        <v>158</v>
      </c>
      <c r="BM275" s="157" t="s">
        <v>518</v>
      </c>
    </row>
    <row r="276" spans="2:65" s="1" customFormat="1" ht="16.5" customHeight="1">
      <c r="B276" s="115"/>
      <c r="C276" s="146" t="s">
        <v>519</v>
      </c>
      <c r="D276" s="146" t="s">
        <v>153</v>
      </c>
      <c r="E276" s="147" t="s">
        <v>520</v>
      </c>
      <c r="F276" s="148" t="s">
        <v>521</v>
      </c>
      <c r="G276" s="149" t="s">
        <v>186</v>
      </c>
      <c r="H276" s="150">
        <v>8</v>
      </c>
      <c r="I276" s="151"/>
      <c r="J276" s="151"/>
      <c r="K276" s="152">
        <f t="shared" si="45"/>
        <v>0</v>
      </c>
      <c r="L276" s="148" t="s">
        <v>1</v>
      </c>
      <c r="M276" s="30"/>
      <c r="N276" s="153" t="s">
        <v>1</v>
      </c>
      <c r="O276" s="114" t="s">
        <v>41</v>
      </c>
      <c r="P276" s="154">
        <f t="shared" si="46"/>
        <v>0</v>
      </c>
      <c r="Q276" s="154">
        <f t="shared" si="47"/>
        <v>0</v>
      </c>
      <c r="R276" s="154">
        <f t="shared" si="48"/>
        <v>0</v>
      </c>
      <c r="T276" s="155">
        <f t="shared" si="49"/>
        <v>0</v>
      </c>
      <c r="U276" s="155">
        <v>0</v>
      </c>
      <c r="V276" s="155">
        <f t="shared" si="50"/>
        <v>0</v>
      </c>
      <c r="W276" s="155">
        <v>0</v>
      </c>
      <c r="X276" s="156">
        <f t="shared" si="51"/>
        <v>0</v>
      </c>
      <c r="AR276" s="157" t="s">
        <v>245</v>
      </c>
      <c r="AT276" s="157" t="s">
        <v>153</v>
      </c>
      <c r="AU276" s="157" t="s">
        <v>88</v>
      </c>
      <c r="AY276" s="15" t="s">
        <v>150</v>
      </c>
      <c r="BE276" s="158">
        <f t="shared" si="52"/>
        <v>0</v>
      </c>
      <c r="BF276" s="158">
        <f t="shared" si="53"/>
        <v>0</v>
      </c>
      <c r="BG276" s="158">
        <f t="shared" si="54"/>
        <v>0</v>
      </c>
      <c r="BH276" s="158">
        <f t="shared" si="55"/>
        <v>0</v>
      </c>
      <c r="BI276" s="158">
        <f t="shared" si="56"/>
        <v>0</v>
      </c>
      <c r="BJ276" s="15" t="s">
        <v>86</v>
      </c>
      <c r="BK276" s="158">
        <f t="shared" si="57"/>
        <v>0</v>
      </c>
      <c r="BL276" s="15" t="s">
        <v>245</v>
      </c>
      <c r="BM276" s="157" t="s">
        <v>522</v>
      </c>
    </row>
    <row r="277" spans="2:65" s="1" customFormat="1" ht="16.5" customHeight="1">
      <c r="B277" s="115"/>
      <c r="C277" s="170" t="s">
        <v>523</v>
      </c>
      <c r="D277" s="170" t="s">
        <v>227</v>
      </c>
      <c r="E277" s="171" t="s">
        <v>524</v>
      </c>
      <c r="F277" s="172" t="s">
        <v>525</v>
      </c>
      <c r="G277" s="173" t="s">
        <v>186</v>
      </c>
      <c r="H277" s="174">
        <v>8</v>
      </c>
      <c r="I277" s="175"/>
      <c r="J277" s="176"/>
      <c r="K277" s="177">
        <f t="shared" si="45"/>
        <v>0</v>
      </c>
      <c r="L277" s="172" t="s">
        <v>1</v>
      </c>
      <c r="M277" s="178"/>
      <c r="N277" s="179" t="s">
        <v>1</v>
      </c>
      <c r="O277" s="114" t="s">
        <v>41</v>
      </c>
      <c r="P277" s="154">
        <f t="shared" si="46"/>
        <v>0</v>
      </c>
      <c r="Q277" s="154">
        <f t="shared" si="47"/>
        <v>0</v>
      </c>
      <c r="R277" s="154">
        <f t="shared" si="48"/>
        <v>0</v>
      </c>
      <c r="T277" s="155">
        <f t="shared" si="49"/>
        <v>0</v>
      </c>
      <c r="U277" s="155">
        <v>0</v>
      </c>
      <c r="V277" s="155">
        <f t="shared" si="50"/>
        <v>0</v>
      </c>
      <c r="W277" s="155">
        <v>0</v>
      </c>
      <c r="X277" s="156">
        <f t="shared" si="51"/>
        <v>0</v>
      </c>
      <c r="AR277" s="157" t="s">
        <v>310</v>
      </c>
      <c r="AT277" s="157" t="s">
        <v>227</v>
      </c>
      <c r="AU277" s="157" t="s">
        <v>88</v>
      </c>
      <c r="AY277" s="15" t="s">
        <v>150</v>
      </c>
      <c r="BE277" s="158">
        <f t="shared" si="52"/>
        <v>0</v>
      </c>
      <c r="BF277" s="158">
        <f t="shared" si="53"/>
        <v>0</v>
      </c>
      <c r="BG277" s="158">
        <f t="shared" si="54"/>
        <v>0</v>
      </c>
      <c r="BH277" s="158">
        <f t="shared" si="55"/>
        <v>0</v>
      </c>
      <c r="BI277" s="158">
        <f t="shared" si="56"/>
        <v>0</v>
      </c>
      <c r="BJ277" s="15" t="s">
        <v>86</v>
      </c>
      <c r="BK277" s="158">
        <f t="shared" si="57"/>
        <v>0</v>
      </c>
      <c r="BL277" s="15" t="s">
        <v>310</v>
      </c>
      <c r="BM277" s="157" t="s">
        <v>526</v>
      </c>
    </row>
    <row r="278" spans="2:65" s="1" customFormat="1" ht="16.5" customHeight="1">
      <c r="B278" s="115"/>
      <c r="C278" s="146" t="s">
        <v>527</v>
      </c>
      <c r="D278" s="146" t="s">
        <v>153</v>
      </c>
      <c r="E278" s="147" t="s">
        <v>528</v>
      </c>
      <c r="F278" s="148" t="s">
        <v>529</v>
      </c>
      <c r="G278" s="149" t="s">
        <v>186</v>
      </c>
      <c r="H278" s="150">
        <v>12</v>
      </c>
      <c r="I278" s="151"/>
      <c r="J278" s="151"/>
      <c r="K278" s="152">
        <f t="shared" si="45"/>
        <v>0</v>
      </c>
      <c r="L278" s="148" t="s">
        <v>1</v>
      </c>
      <c r="M278" s="30"/>
      <c r="N278" s="153" t="s">
        <v>1</v>
      </c>
      <c r="O278" s="114" t="s">
        <v>41</v>
      </c>
      <c r="P278" s="154">
        <f t="shared" si="46"/>
        <v>0</v>
      </c>
      <c r="Q278" s="154">
        <f t="shared" si="47"/>
        <v>0</v>
      </c>
      <c r="R278" s="154">
        <f t="shared" si="48"/>
        <v>0</v>
      </c>
      <c r="T278" s="155">
        <f t="shared" si="49"/>
        <v>0</v>
      </c>
      <c r="U278" s="155">
        <v>0</v>
      </c>
      <c r="V278" s="155">
        <f t="shared" si="50"/>
        <v>0</v>
      </c>
      <c r="W278" s="155">
        <v>0</v>
      </c>
      <c r="X278" s="156">
        <f t="shared" si="51"/>
        <v>0</v>
      </c>
      <c r="AR278" s="157" t="s">
        <v>245</v>
      </c>
      <c r="AT278" s="157" t="s">
        <v>153</v>
      </c>
      <c r="AU278" s="157" t="s">
        <v>88</v>
      </c>
      <c r="AY278" s="15" t="s">
        <v>150</v>
      </c>
      <c r="BE278" s="158">
        <f t="shared" si="52"/>
        <v>0</v>
      </c>
      <c r="BF278" s="158">
        <f t="shared" si="53"/>
        <v>0</v>
      </c>
      <c r="BG278" s="158">
        <f t="shared" si="54"/>
        <v>0</v>
      </c>
      <c r="BH278" s="158">
        <f t="shared" si="55"/>
        <v>0</v>
      </c>
      <c r="BI278" s="158">
        <f t="shared" si="56"/>
        <v>0</v>
      </c>
      <c r="BJ278" s="15" t="s">
        <v>86</v>
      </c>
      <c r="BK278" s="158">
        <f t="shared" si="57"/>
        <v>0</v>
      </c>
      <c r="BL278" s="15" t="s">
        <v>245</v>
      </c>
      <c r="BM278" s="157" t="s">
        <v>530</v>
      </c>
    </row>
    <row r="279" spans="2:65" s="1" customFormat="1" ht="16.5" customHeight="1">
      <c r="B279" s="115"/>
      <c r="C279" s="170" t="s">
        <v>531</v>
      </c>
      <c r="D279" s="170" t="s">
        <v>227</v>
      </c>
      <c r="E279" s="171" t="s">
        <v>532</v>
      </c>
      <c r="F279" s="172" t="s">
        <v>533</v>
      </c>
      <c r="G279" s="173" t="s">
        <v>186</v>
      </c>
      <c r="H279" s="174">
        <v>12</v>
      </c>
      <c r="I279" s="175"/>
      <c r="J279" s="176"/>
      <c r="K279" s="177">
        <f t="shared" si="45"/>
        <v>0</v>
      </c>
      <c r="L279" s="172" t="s">
        <v>1</v>
      </c>
      <c r="M279" s="178"/>
      <c r="N279" s="179" t="s">
        <v>1</v>
      </c>
      <c r="O279" s="114" t="s">
        <v>41</v>
      </c>
      <c r="P279" s="154">
        <f t="shared" si="46"/>
        <v>0</v>
      </c>
      <c r="Q279" s="154">
        <f t="shared" si="47"/>
        <v>0</v>
      </c>
      <c r="R279" s="154">
        <f t="shared" si="48"/>
        <v>0</v>
      </c>
      <c r="T279" s="155">
        <f t="shared" si="49"/>
        <v>0</v>
      </c>
      <c r="U279" s="155">
        <v>0</v>
      </c>
      <c r="V279" s="155">
        <f t="shared" si="50"/>
        <v>0</v>
      </c>
      <c r="W279" s="155">
        <v>0</v>
      </c>
      <c r="X279" s="156">
        <f t="shared" si="51"/>
        <v>0</v>
      </c>
      <c r="AR279" s="157" t="s">
        <v>310</v>
      </c>
      <c r="AT279" s="157" t="s">
        <v>227</v>
      </c>
      <c r="AU279" s="157" t="s">
        <v>88</v>
      </c>
      <c r="AY279" s="15" t="s">
        <v>150</v>
      </c>
      <c r="BE279" s="158">
        <f t="shared" si="52"/>
        <v>0</v>
      </c>
      <c r="BF279" s="158">
        <f t="shared" si="53"/>
        <v>0</v>
      </c>
      <c r="BG279" s="158">
        <f t="shared" si="54"/>
        <v>0</v>
      </c>
      <c r="BH279" s="158">
        <f t="shared" si="55"/>
        <v>0</v>
      </c>
      <c r="BI279" s="158">
        <f t="shared" si="56"/>
        <v>0</v>
      </c>
      <c r="BJ279" s="15" t="s">
        <v>86</v>
      </c>
      <c r="BK279" s="158">
        <f t="shared" si="57"/>
        <v>0</v>
      </c>
      <c r="BL279" s="15" t="s">
        <v>310</v>
      </c>
      <c r="BM279" s="157" t="s">
        <v>534</v>
      </c>
    </row>
    <row r="280" spans="2:65" s="1" customFormat="1" ht="16.5" customHeight="1">
      <c r="B280" s="115"/>
      <c r="C280" s="146" t="s">
        <v>535</v>
      </c>
      <c r="D280" s="146" t="s">
        <v>153</v>
      </c>
      <c r="E280" s="147" t="s">
        <v>536</v>
      </c>
      <c r="F280" s="148" t="s">
        <v>537</v>
      </c>
      <c r="G280" s="149" t="s">
        <v>186</v>
      </c>
      <c r="H280" s="150">
        <v>5</v>
      </c>
      <c r="I280" s="151"/>
      <c r="J280" s="151"/>
      <c r="K280" s="152">
        <f t="shared" si="45"/>
        <v>0</v>
      </c>
      <c r="L280" s="148" t="s">
        <v>1</v>
      </c>
      <c r="M280" s="30"/>
      <c r="N280" s="153" t="s">
        <v>1</v>
      </c>
      <c r="O280" s="114" t="s">
        <v>41</v>
      </c>
      <c r="P280" s="154">
        <f t="shared" si="46"/>
        <v>0</v>
      </c>
      <c r="Q280" s="154">
        <f t="shared" si="47"/>
        <v>0</v>
      </c>
      <c r="R280" s="154">
        <f t="shared" si="48"/>
        <v>0</v>
      </c>
      <c r="T280" s="155">
        <f t="shared" si="49"/>
        <v>0</v>
      </c>
      <c r="U280" s="155">
        <v>0</v>
      </c>
      <c r="V280" s="155">
        <f t="shared" si="50"/>
        <v>0</v>
      </c>
      <c r="W280" s="155">
        <v>0</v>
      </c>
      <c r="X280" s="156">
        <f t="shared" si="51"/>
        <v>0</v>
      </c>
      <c r="AR280" s="157" t="s">
        <v>245</v>
      </c>
      <c r="AT280" s="157" t="s">
        <v>153</v>
      </c>
      <c r="AU280" s="157" t="s">
        <v>88</v>
      </c>
      <c r="AY280" s="15" t="s">
        <v>150</v>
      </c>
      <c r="BE280" s="158">
        <f t="shared" si="52"/>
        <v>0</v>
      </c>
      <c r="BF280" s="158">
        <f t="shared" si="53"/>
        <v>0</v>
      </c>
      <c r="BG280" s="158">
        <f t="shared" si="54"/>
        <v>0</v>
      </c>
      <c r="BH280" s="158">
        <f t="shared" si="55"/>
        <v>0</v>
      </c>
      <c r="BI280" s="158">
        <f t="shared" si="56"/>
        <v>0</v>
      </c>
      <c r="BJ280" s="15" t="s">
        <v>86</v>
      </c>
      <c r="BK280" s="158">
        <f t="shared" si="57"/>
        <v>0</v>
      </c>
      <c r="BL280" s="15" t="s">
        <v>245</v>
      </c>
      <c r="BM280" s="157" t="s">
        <v>538</v>
      </c>
    </row>
    <row r="281" spans="2:65" s="1" customFormat="1" ht="16.5" customHeight="1">
      <c r="B281" s="115"/>
      <c r="C281" s="170" t="s">
        <v>539</v>
      </c>
      <c r="D281" s="170" t="s">
        <v>227</v>
      </c>
      <c r="E281" s="171" t="s">
        <v>540</v>
      </c>
      <c r="F281" s="172" t="s">
        <v>541</v>
      </c>
      <c r="G281" s="173" t="s">
        <v>186</v>
      </c>
      <c r="H281" s="174">
        <v>5</v>
      </c>
      <c r="I281" s="175"/>
      <c r="J281" s="176"/>
      <c r="K281" s="177">
        <f t="shared" si="45"/>
        <v>0</v>
      </c>
      <c r="L281" s="172" t="s">
        <v>1</v>
      </c>
      <c r="M281" s="178"/>
      <c r="N281" s="179" t="s">
        <v>1</v>
      </c>
      <c r="O281" s="114" t="s">
        <v>41</v>
      </c>
      <c r="P281" s="154">
        <f t="shared" si="46"/>
        <v>0</v>
      </c>
      <c r="Q281" s="154">
        <f t="shared" si="47"/>
        <v>0</v>
      </c>
      <c r="R281" s="154">
        <f t="shared" si="48"/>
        <v>0</v>
      </c>
      <c r="T281" s="155">
        <f t="shared" si="49"/>
        <v>0</v>
      </c>
      <c r="U281" s="155">
        <v>0</v>
      </c>
      <c r="V281" s="155">
        <f t="shared" si="50"/>
        <v>0</v>
      </c>
      <c r="W281" s="155">
        <v>0</v>
      </c>
      <c r="X281" s="156">
        <f t="shared" si="51"/>
        <v>0</v>
      </c>
      <c r="AR281" s="157" t="s">
        <v>310</v>
      </c>
      <c r="AT281" s="157" t="s">
        <v>227</v>
      </c>
      <c r="AU281" s="157" t="s">
        <v>88</v>
      </c>
      <c r="AY281" s="15" t="s">
        <v>150</v>
      </c>
      <c r="BE281" s="158">
        <f t="shared" si="52"/>
        <v>0</v>
      </c>
      <c r="BF281" s="158">
        <f t="shared" si="53"/>
        <v>0</v>
      </c>
      <c r="BG281" s="158">
        <f t="shared" si="54"/>
        <v>0</v>
      </c>
      <c r="BH281" s="158">
        <f t="shared" si="55"/>
        <v>0</v>
      </c>
      <c r="BI281" s="158">
        <f t="shared" si="56"/>
        <v>0</v>
      </c>
      <c r="BJ281" s="15" t="s">
        <v>86</v>
      </c>
      <c r="BK281" s="158">
        <f t="shared" si="57"/>
        <v>0</v>
      </c>
      <c r="BL281" s="15" t="s">
        <v>310</v>
      </c>
      <c r="BM281" s="157" t="s">
        <v>542</v>
      </c>
    </row>
    <row r="282" spans="2:65" s="1" customFormat="1" ht="16.5" customHeight="1">
      <c r="B282" s="115"/>
      <c r="C282" s="146" t="s">
        <v>543</v>
      </c>
      <c r="D282" s="146" t="s">
        <v>153</v>
      </c>
      <c r="E282" s="147" t="s">
        <v>544</v>
      </c>
      <c r="F282" s="148" t="s">
        <v>545</v>
      </c>
      <c r="G282" s="149" t="s">
        <v>186</v>
      </c>
      <c r="H282" s="150">
        <v>14</v>
      </c>
      <c r="I282" s="151"/>
      <c r="J282" s="151"/>
      <c r="K282" s="152">
        <f t="shared" si="45"/>
        <v>0</v>
      </c>
      <c r="L282" s="148" t="s">
        <v>1</v>
      </c>
      <c r="M282" s="30"/>
      <c r="N282" s="153" t="s">
        <v>1</v>
      </c>
      <c r="O282" s="114" t="s">
        <v>41</v>
      </c>
      <c r="P282" s="154">
        <f t="shared" si="46"/>
        <v>0</v>
      </c>
      <c r="Q282" s="154">
        <f t="shared" si="47"/>
        <v>0</v>
      </c>
      <c r="R282" s="154">
        <f t="shared" si="48"/>
        <v>0</v>
      </c>
      <c r="T282" s="155">
        <f t="shared" si="49"/>
        <v>0</v>
      </c>
      <c r="U282" s="155">
        <v>0</v>
      </c>
      <c r="V282" s="155">
        <f t="shared" si="50"/>
        <v>0</v>
      </c>
      <c r="W282" s="155">
        <v>0</v>
      </c>
      <c r="X282" s="156">
        <f t="shared" si="51"/>
        <v>0</v>
      </c>
      <c r="AR282" s="157" t="s">
        <v>245</v>
      </c>
      <c r="AT282" s="157" t="s">
        <v>153</v>
      </c>
      <c r="AU282" s="157" t="s">
        <v>88</v>
      </c>
      <c r="AY282" s="15" t="s">
        <v>150</v>
      </c>
      <c r="BE282" s="158">
        <f t="shared" si="52"/>
        <v>0</v>
      </c>
      <c r="BF282" s="158">
        <f t="shared" si="53"/>
        <v>0</v>
      </c>
      <c r="BG282" s="158">
        <f t="shared" si="54"/>
        <v>0</v>
      </c>
      <c r="BH282" s="158">
        <f t="shared" si="55"/>
        <v>0</v>
      </c>
      <c r="BI282" s="158">
        <f t="shared" si="56"/>
        <v>0</v>
      </c>
      <c r="BJ282" s="15" t="s">
        <v>86</v>
      </c>
      <c r="BK282" s="158">
        <f t="shared" si="57"/>
        <v>0</v>
      </c>
      <c r="BL282" s="15" t="s">
        <v>245</v>
      </c>
      <c r="BM282" s="157" t="s">
        <v>546</v>
      </c>
    </row>
    <row r="283" spans="2:65" s="1" customFormat="1" ht="16.5" customHeight="1">
      <c r="B283" s="115"/>
      <c r="C283" s="170" t="s">
        <v>547</v>
      </c>
      <c r="D283" s="170" t="s">
        <v>227</v>
      </c>
      <c r="E283" s="171" t="s">
        <v>548</v>
      </c>
      <c r="F283" s="172" t="s">
        <v>549</v>
      </c>
      <c r="G283" s="173" t="s">
        <v>186</v>
      </c>
      <c r="H283" s="174">
        <v>14</v>
      </c>
      <c r="I283" s="175"/>
      <c r="J283" s="176"/>
      <c r="K283" s="177">
        <f t="shared" si="45"/>
        <v>0</v>
      </c>
      <c r="L283" s="172" t="s">
        <v>1</v>
      </c>
      <c r="M283" s="178"/>
      <c r="N283" s="179" t="s">
        <v>1</v>
      </c>
      <c r="O283" s="114" t="s">
        <v>41</v>
      </c>
      <c r="P283" s="154">
        <f t="shared" si="46"/>
        <v>0</v>
      </c>
      <c r="Q283" s="154">
        <f t="shared" si="47"/>
        <v>0</v>
      </c>
      <c r="R283" s="154">
        <f t="shared" si="48"/>
        <v>0</v>
      </c>
      <c r="T283" s="155">
        <f t="shared" si="49"/>
        <v>0</v>
      </c>
      <c r="U283" s="155">
        <v>0</v>
      </c>
      <c r="V283" s="155">
        <f t="shared" si="50"/>
        <v>0</v>
      </c>
      <c r="W283" s="155">
        <v>0</v>
      </c>
      <c r="X283" s="156">
        <f t="shared" si="51"/>
        <v>0</v>
      </c>
      <c r="AR283" s="157" t="s">
        <v>310</v>
      </c>
      <c r="AT283" s="157" t="s">
        <v>227</v>
      </c>
      <c r="AU283" s="157" t="s">
        <v>88</v>
      </c>
      <c r="AY283" s="15" t="s">
        <v>150</v>
      </c>
      <c r="BE283" s="158">
        <f t="shared" si="52"/>
        <v>0</v>
      </c>
      <c r="BF283" s="158">
        <f t="shared" si="53"/>
        <v>0</v>
      </c>
      <c r="BG283" s="158">
        <f t="shared" si="54"/>
        <v>0</v>
      </c>
      <c r="BH283" s="158">
        <f t="shared" si="55"/>
        <v>0</v>
      </c>
      <c r="BI283" s="158">
        <f t="shared" si="56"/>
        <v>0</v>
      </c>
      <c r="BJ283" s="15" t="s">
        <v>86</v>
      </c>
      <c r="BK283" s="158">
        <f t="shared" si="57"/>
        <v>0</v>
      </c>
      <c r="BL283" s="15" t="s">
        <v>310</v>
      </c>
      <c r="BM283" s="157" t="s">
        <v>550</v>
      </c>
    </row>
    <row r="284" spans="2:65" s="1" customFormat="1" ht="21.75" customHeight="1">
      <c r="B284" s="115"/>
      <c r="C284" s="146" t="s">
        <v>551</v>
      </c>
      <c r="D284" s="146" t="s">
        <v>153</v>
      </c>
      <c r="E284" s="147" t="s">
        <v>552</v>
      </c>
      <c r="F284" s="148" t="s">
        <v>553</v>
      </c>
      <c r="G284" s="149" t="s">
        <v>186</v>
      </c>
      <c r="H284" s="150">
        <v>2</v>
      </c>
      <c r="I284" s="151"/>
      <c r="J284" s="151"/>
      <c r="K284" s="152">
        <f t="shared" si="45"/>
        <v>0</v>
      </c>
      <c r="L284" s="148" t="s">
        <v>1</v>
      </c>
      <c r="M284" s="30"/>
      <c r="N284" s="153" t="s">
        <v>1</v>
      </c>
      <c r="O284" s="114" t="s">
        <v>41</v>
      </c>
      <c r="P284" s="154">
        <f t="shared" si="46"/>
        <v>0</v>
      </c>
      <c r="Q284" s="154">
        <f t="shared" si="47"/>
        <v>0</v>
      </c>
      <c r="R284" s="154">
        <f t="shared" si="48"/>
        <v>0</v>
      </c>
      <c r="T284" s="155">
        <f t="shared" si="49"/>
        <v>0</v>
      </c>
      <c r="U284" s="155">
        <v>0</v>
      </c>
      <c r="V284" s="155">
        <f t="shared" si="50"/>
        <v>0</v>
      </c>
      <c r="W284" s="155">
        <v>0</v>
      </c>
      <c r="X284" s="156">
        <f t="shared" si="51"/>
        <v>0</v>
      </c>
      <c r="AR284" s="157" t="s">
        <v>174</v>
      </c>
      <c r="AT284" s="157" t="s">
        <v>153</v>
      </c>
      <c r="AU284" s="157" t="s">
        <v>88</v>
      </c>
      <c r="AY284" s="15" t="s">
        <v>150</v>
      </c>
      <c r="BE284" s="158">
        <f t="shared" si="52"/>
        <v>0</v>
      </c>
      <c r="BF284" s="158">
        <f t="shared" si="53"/>
        <v>0</v>
      </c>
      <c r="BG284" s="158">
        <f t="shared" si="54"/>
        <v>0</v>
      </c>
      <c r="BH284" s="158">
        <f t="shared" si="55"/>
        <v>0</v>
      </c>
      <c r="BI284" s="158">
        <f t="shared" si="56"/>
        <v>0</v>
      </c>
      <c r="BJ284" s="15" t="s">
        <v>86</v>
      </c>
      <c r="BK284" s="158">
        <f t="shared" si="57"/>
        <v>0</v>
      </c>
      <c r="BL284" s="15" t="s">
        <v>174</v>
      </c>
      <c r="BM284" s="157" t="s">
        <v>554</v>
      </c>
    </row>
    <row r="285" spans="2:65" s="1" customFormat="1" ht="16.5" customHeight="1">
      <c r="B285" s="115"/>
      <c r="C285" s="170" t="s">
        <v>555</v>
      </c>
      <c r="D285" s="170" t="s">
        <v>227</v>
      </c>
      <c r="E285" s="171" t="s">
        <v>556</v>
      </c>
      <c r="F285" s="172" t="s">
        <v>557</v>
      </c>
      <c r="G285" s="173" t="s">
        <v>186</v>
      </c>
      <c r="H285" s="174">
        <v>2</v>
      </c>
      <c r="I285" s="175"/>
      <c r="J285" s="176"/>
      <c r="K285" s="177">
        <f t="shared" si="45"/>
        <v>0</v>
      </c>
      <c r="L285" s="172" t="s">
        <v>1</v>
      </c>
      <c r="M285" s="178"/>
      <c r="N285" s="179" t="s">
        <v>1</v>
      </c>
      <c r="O285" s="114" t="s">
        <v>41</v>
      </c>
      <c r="P285" s="154">
        <f t="shared" si="46"/>
        <v>0</v>
      </c>
      <c r="Q285" s="154">
        <f t="shared" si="47"/>
        <v>0</v>
      </c>
      <c r="R285" s="154">
        <f t="shared" si="48"/>
        <v>0</v>
      </c>
      <c r="T285" s="155">
        <f t="shared" si="49"/>
        <v>0</v>
      </c>
      <c r="U285" s="155">
        <v>0</v>
      </c>
      <c r="V285" s="155">
        <f t="shared" si="50"/>
        <v>0</v>
      </c>
      <c r="W285" s="155">
        <v>0</v>
      </c>
      <c r="X285" s="156">
        <f t="shared" si="51"/>
        <v>0</v>
      </c>
      <c r="AR285" s="157" t="s">
        <v>463</v>
      </c>
      <c r="AT285" s="157" t="s">
        <v>227</v>
      </c>
      <c r="AU285" s="157" t="s">
        <v>88</v>
      </c>
      <c r="AY285" s="15" t="s">
        <v>150</v>
      </c>
      <c r="BE285" s="158">
        <f t="shared" si="52"/>
        <v>0</v>
      </c>
      <c r="BF285" s="158">
        <f t="shared" si="53"/>
        <v>0</v>
      </c>
      <c r="BG285" s="158">
        <f t="shared" si="54"/>
        <v>0</v>
      </c>
      <c r="BH285" s="158">
        <f t="shared" si="55"/>
        <v>0</v>
      </c>
      <c r="BI285" s="158">
        <f t="shared" si="56"/>
        <v>0</v>
      </c>
      <c r="BJ285" s="15" t="s">
        <v>86</v>
      </c>
      <c r="BK285" s="158">
        <f t="shared" si="57"/>
        <v>0</v>
      </c>
      <c r="BL285" s="15" t="s">
        <v>174</v>
      </c>
      <c r="BM285" s="157" t="s">
        <v>558</v>
      </c>
    </row>
    <row r="286" spans="2:65" s="1" customFormat="1" ht="24.2" customHeight="1">
      <c r="B286" s="115"/>
      <c r="C286" s="146" t="s">
        <v>559</v>
      </c>
      <c r="D286" s="146" t="s">
        <v>153</v>
      </c>
      <c r="E286" s="147" t="s">
        <v>560</v>
      </c>
      <c r="F286" s="148" t="s">
        <v>561</v>
      </c>
      <c r="G286" s="149" t="s">
        <v>186</v>
      </c>
      <c r="H286" s="150">
        <v>4</v>
      </c>
      <c r="I286" s="151"/>
      <c r="J286" s="151"/>
      <c r="K286" s="152">
        <f t="shared" si="45"/>
        <v>0</v>
      </c>
      <c r="L286" s="148" t="s">
        <v>1</v>
      </c>
      <c r="M286" s="30"/>
      <c r="N286" s="153" t="s">
        <v>1</v>
      </c>
      <c r="O286" s="114" t="s">
        <v>41</v>
      </c>
      <c r="P286" s="154">
        <f t="shared" si="46"/>
        <v>0</v>
      </c>
      <c r="Q286" s="154">
        <f t="shared" si="47"/>
        <v>0</v>
      </c>
      <c r="R286" s="154">
        <f t="shared" si="48"/>
        <v>0</v>
      </c>
      <c r="T286" s="155">
        <f t="shared" si="49"/>
        <v>0</v>
      </c>
      <c r="U286" s="155">
        <v>0</v>
      </c>
      <c r="V286" s="155">
        <f t="shared" si="50"/>
        <v>0</v>
      </c>
      <c r="W286" s="155">
        <v>0</v>
      </c>
      <c r="X286" s="156">
        <f t="shared" si="51"/>
        <v>0</v>
      </c>
      <c r="AR286" s="157" t="s">
        <v>174</v>
      </c>
      <c r="AT286" s="157" t="s">
        <v>153</v>
      </c>
      <c r="AU286" s="157" t="s">
        <v>88</v>
      </c>
      <c r="AY286" s="15" t="s">
        <v>150</v>
      </c>
      <c r="BE286" s="158">
        <f t="shared" si="52"/>
        <v>0</v>
      </c>
      <c r="BF286" s="158">
        <f t="shared" si="53"/>
        <v>0</v>
      </c>
      <c r="BG286" s="158">
        <f t="shared" si="54"/>
        <v>0</v>
      </c>
      <c r="BH286" s="158">
        <f t="shared" si="55"/>
        <v>0</v>
      </c>
      <c r="BI286" s="158">
        <f t="shared" si="56"/>
        <v>0</v>
      </c>
      <c r="BJ286" s="15" t="s">
        <v>86</v>
      </c>
      <c r="BK286" s="158">
        <f t="shared" si="57"/>
        <v>0</v>
      </c>
      <c r="BL286" s="15" t="s">
        <v>174</v>
      </c>
      <c r="BM286" s="157" t="s">
        <v>562</v>
      </c>
    </row>
    <row r="287" spans="2:65" s="1" customFormat="1" ht="24.2" customHeight="1">
      <c r="B287" s="115"/>
      <c r="C287" s="170" t="s">
        <v>563</v>
      </c>
      <c r="D287" s="170" t="s">
        <v>227</v>
      </c>
      <c r="E287" s="171" t="s">
        <v>564</v>
      </c>
      <c r="F287" s="172" t="s">
        <v>565</v>
      </c>
      <c r="G287" s="173" t="s">
        <v>186</v>
      </c>
      <c r="H287" s="174">
        <v>4</v>
      </c>
      <c r="I287" s="175"/>
      <c r="J287" s="176"/>
      <c r="K287" s="177">
        <f t="shared" si="45"/>
        <v>0</v>
      </c>
      <c r="L287" s="172" t="s">
        <v>1</v>
      </c>
      <c r="M287" s="178"/>
      <c r="N287" s="179" t="s">
        <v>1</v>
      </c>
      <c r="O287" s="114" t="s">
        <v>41</v>
      </c>
      <c r="P287" s="154">
        <f t="shared" si="46"/>
        <v>0</v>
      </c>
      <c r="Q287" s="154">
        <f t="shared" si="47"/>
        <v>0</v>
      </c>
      <c r="R287" s="154">
        <f t="shared" si="48"/>
        <v>0</v>
      </c>
      <c r="T287" s="155">
        <f t="shared" si="49"/>
        <v>0</v>
      </c>
      <c r="U287" s="155">
        <v>0</v>
      </c>
      <c r="V287" s="155">
        <f t="shared" si="50"/>
        <v>0</v>
      </c>
      <c r="W287" s="155">
        <v>0</v>
      </c>
      <c r="X287" s="156">
        <f t="shared" si="51"/>
        <v>0</v>
      </c>
      <c r="AR287" s="157" t="s">
        <v>463</v>
      </c>
      <c r="AT287" s="157" t="s">
        <v>227</v>
      </c>
      <c r="AU287" s="157" t="s">
        <v>88</v>
      </c>
      <c r="AY287" s="15" t="s">
        <v>150</v>
      </c>
      <c r="BE287" s="158">
        <f t="shared" si="52"/>
        <v>0</v>
      </c>
      <c r="BF287" s="158">
        <f t="shared" si="53"/>
        <v>0</v>
      </c>
      <c r="BG287" s="158">
        <f t="shared" si="54"/>
        <v>0</v>
      </c>
      <c r="BH287" s="158">
        <f t="shared" si="55"/>
        <v>0</v>
      </c>
      <c r="BI287" s="158">
        <f t="shared" si="56"/>
        <v>0</v>
      </c>
      <c r="BJ287" s="15" t="s">
        <v>86</v>
      </c>
      <c r="BK287" s="158">
        <f t="shared" si="57"/>
        <v>0</v>
      </c>
      <c r="BL287" s="15" t="s">
        <v>174</v>
      </c>
      <c r="BM287" s="157" t="s">
        <v>566</v>
      </c>
    </row>
    <row r="288" spans="2:65" s="1" customFormat="1" ht="24.2" customHeight="1">
      <c r="B288" s="115"/>
      <c r="C288" s="146" t="s">
        <v>567</v>
      </c>
      <c r="D288" s="146" t="s">
        <v>153</v>
      </c>
      <c r="E288" s="147" t="s">
        <v>568</v>
      </c>
      <c r="F288" s="148" t="s">
        <v>569</v>
      </c>
      <c r="G288" s="149" t="s">
        <v>186</v>
      </c>
      <c r="H288" s="150">
        <v>7</v>
      </c>
      <c r="I288" s="151"/>
      <c r="J288" s="151"/>
      <c r="K288" s="152">
        <f t="shared" si="45"/>
        <v>0</v>
      </c>
      <c r="L288" s="148" t="s">
        <v>1</v>
      </c>
      <c r="M288" s="30"/>
      <c r="N288" s="153" t="s">
        <v>1</v>
      </c>
      <c r="O288" s="114" t="s">
        <v>41</v>
      </c>
      <c r="P288" s="154">
        <f t="shared" si="46"/>
        <v>0</v>
      </c>
      <c r="Q288" s="154">
        <f t="shared" si="47"/>
        <v>0</v>
      </c>
      <c r="R288" s="154">
        <f t="shared" si="48"/>
        <v>0</v>
      </c>
      <c r="T288" s="155">
        <f t="shared" si="49"/>
        <v>0</v>
      </c>
      <c r="U288" s="155">
        <v>0</v>
      </c>
      <c r="V288" s="155">
        <f t="shared" si="50"/>
        <v>0</v>
      </c>
      <c r="W288" s="155">
        <v>0</v>
      </c>
      <c r="X288" s="156">
        <f t="shared" si="51"/>
        <v>0</v>
      </c>
      <c r="AR288" s="157" t="s">
        <v>174</v>
      </c>
      <c r="AT288" s="157" t="s">
        <v>153</v>
      </c>
      <c r="AU288" s="157" t="s">
        <v>88</v>
      </c>
      <c r="AY288" s="15" t="s">
        <v>150</v>
      </c>
      <c r="BE288" s="158">
        <f t="shared" si="52"/>
        <v>0</v>
      </c>
      <c r="BF288" s="158">
        <f t="shared" si="53"/>
        <v>0</v>
      </c>
      <c r="BG288" s="158">
        <f t="shared" si="54"/>
        <v>0</v>
      </c>
      <c r="BH288" s="158">
        <f t="shared" si="55"/>
        <v>0</v>
      </c>
      <c r="BI288" s="158">
        <f t="shared" si="56"/>
        <v>0</v>
      </c>
      <c r="BJ288" s="15" t="s">
        <v>86</v>
      </c>
      <c r="BK288" s="158">
        <f t="shared" si="57"/>
        <v>0</v>
      </c>
      <c r="BL288" s="15" t="s">
        <v>174</v>
      </c>
      <c r="BM288" s="157" t="s">
        <v>570</v>
      </c>
    </row>
    <row r="289" spans="2:65" s="1" customFormat="1" ht="24.2" customHeight="1">
      <c r="B289" s="115"/>
      <c r="C289" s="170" t="s">
        <v>571</v>
      </c>
      <c r="D289" s="170" t="s">
        <v>227</v>
      </c>
      <c r="E289" s="171" t="s">
        <v>572</v>
      </c>
      <c r="F289" s="172" t="s">
        <v>573</v>
      </c>
      <c r="G289" s="173" t="s">
        <v>186</v>
      </c>
      <c r="H289" s="174">
        <v>7</v>
      </c>
      <c r="I289" s="175"/>
      <c r="J289" s="176"/>
      <c r="K289" s="177">
        <f t="shared" si="45"/>
        <v>0</v>
      </c>
      <c r="L289" s="172" t="s">
        <v>1</v>
      </c>
      <c r="M289" s="178"/>
      <c r="N289" s="179" t="s">
        <v>1</v>
      </c>
      <c r="O289" s="114" t="s">
        <v>41</v>
      </c>
      <c r="P289" s="154">
        <f t="shared" si="46"/>
        <v>0</v>
      </c>
      <c r="Q289" s="154">
        <f t="shared" si="47"/>
        <v>0</v>
      </c>
      <c r="R289" s="154">
        <f t="shared" si="48"/>
        <v>0</v>
      </c>
      <c r="T289" s="155">
        <f t="shared" si="49"/>
        <v>0</v>
      </c>
      <c r="U289" s="155">
        <v>0</v>
      </c>
      <c r="V289" s="155">
        <f t="shared" si="50"/>
        <v>0</v>
      </c>
      <c r="W289" s="155">
        <v>0</v>
      </c>
      <c r="X289" s="156">
        <f t="shared" si="51"/>
        <v>0</v>
      </c>
      <c r="AR289" s="157" t="s">
        <v>310</v>
      </c>
      <c r="AT289" s="157" t="s">
        <v>227</v>
      </c>
      <c r="AU289" s="157" t="s">
        <v>88</v>
      </c>
      <c r="AY289" s="15" t="s">
        <v>150</v>
      </c>
      <c r="BE289" s="158">
        <f t="shared" si="52"/>
        <v>0</v>
      </c>
      <c r="BF289" s="158">
        <f t="shared" si="53"/>
        <v>0</v>
      </c>
      <c r="BG289" s="158">
        <f t="shared" si="54"/>
        <v>0</v>
      </c>
      <c r="BH289" s="158">
        <f t="shared" si="55"/>
        <v>0</v>
      </c>
      <c r="BI289" s="158">
        <f t="shared" si="56"/>
        <v>0</v>
      </c>
      <c r="BJ289" s="15" t="s">
        <v>86</v>
      </c>
      <c r="BK289" s="158">
        <f t="shared" si="57"/>
        <v>0</v>
      </c>
      <c r="BL289" s="15" t="s">
        <v>310</v>
      </c>
      <c r="BM289" s="157" t="s">
        <v>574</v>
      </c>
    </row>
    <row r="290" spans="2:65" s="1" customFormat="1" ht="16.5" customHeight="1">
      <c r="B290" s="115"/>
      <c r="C290" s="146" t="s">
        <v>575</v>
      </c>
      <c r="D290" s="146" t="s">
        <v>153</v>
      </c>
      <c r="E290" s="147" t="s">
        <v>576</v>
      </c>
      <c r="F290" s="148" t="s">
        <v>577</v>
      </c>
      <c r="G290" s="149" t="s">
        <v>186</v>
      </c>
      <c r="H290" s="150">
        <v>4</v>
      </c>
      <c r="I290" s="151"/>
      <c r="J290" s="151"/>
      <c r="K290" s="152">
        <f t="shared" si="45"/>
        <v>0</v>
      </c>
      <c r="L290" s="148" t="s">
        <v>1</v>
      </c>
      <c r="M290" s="30"/>
      <c r="N290" s="153" t="s">
        <v>1</v>
      </c>
      <c r="O290" s="114" t="s">
        <v>41</v>
      </c>
      <c r="P290" s="154">
        <f t="shared" si="46"/>
        <v>0</v>
      </c>
      <c r="Q290" s="154">
        <f t="shared" si="47"/>
        <v>0</v>
      </c>
      <c r="R290" s="154">
        <f t="shared" si="48"/>
        <v>0</v>
      </c>
      <c r="T290" s="155">
        <f t="shared" si="49"/>
        <v>0</v>
      </c>
      <c r="U290" s="155">
        <v>0</v>
      </c>
      <c r="V290" s="155">
        <f t="shared" si="50"/>
        <v>0</v>
      </c>
      <c r="W290" s="155">
        <v>0</v>
      </c>
      <c r="X290" s="156">
        <f t="shared" si="51"/>
        <v>0</v>
      </c>
      <c r="AR290" s="157" t="s">
        <v>174</v>
      </c>
      <c r="AT290" s="157" t="s">
        <v>153</v>
      </c>
      <c r="AU290" s="157" t="s">
        <v>88</v>
      </c>
      <c r="AY290" s="15" t="s">
        <v>150</v>
      </c>
      <c r="BE290" s="158">
        <f t="shared" si="52"/>
        <v>0</v>
      </c>
      <c r="BF290" s="158">
        <f t="shared" si="53"/>
        <v>0</v>
      </c>
      <c r="BG290" s="158">
        <f t="shared" si="54"/>
        <v>0</v>
      </c>
      <c r="BH290" s="158">
        <f t="shared" si="55"/>
        <v>0</v>
      </c>
      <c r="BI290" s="158">
        <f t="shared" si="56"/>
        <v>0</v>
      </c>
      <c r="BJ290" s="15" t="s">
        <v>86</v>
      </c>
      <c r="BK290" s="158">
        <f t="shared" si="57"/>
        <v>0</v>
      </c>
      <c r="BL290" s="15" t="s">
        <v>174</v>
      </c>
      <c r="BM290" s="157" t="s">
        <v>578</v>
      </c>
    </row>
    <row r="291" spans="2:65" s="1" customFormat="1" ht="16.5" customHeight="1">
      <c r="B291" s="115"/>
      <c r="C291" s="170" t="s">
        <v>579</v>
      </c>
      <c r="D291" s="170" t="s">
        <v>227</v>
      </c>
      <c r="E291" s="171" t="s">
        <v>580</v>
      </c>
      <c r="F291" s="172" t="s">
        <v>581</v>
      </c>
      <c r="G291" s="173" t="s">
        <v>186</v>
      </c>
      <c r="H291" s="174">
        <v>4</v>
      </c>
      <c r="I291" s="175"/>
      <c r="J291" s="176"/>
      <c r="K291" s="177">
        <f t="shared" si="45"/>
        <v>0</v>
      </c>
      <c r="L291" s="172" t="s">
        <v>1</v>
      </c>
      <c r="M291" s="178"/>
      <c r="N291" s="179" t="s">
        <v>1</v>
      </c>
      <c r="O291" s="114" t="s">
        <v>41</v>
      </c>
      <c r="P291" s="154">
        <f t="shared" si="46"/>
        <v>0</v>
      </c>
      <c r="Q291" s="154">
        <f t="shared" si="47"/>
        <v>0</v>
      </c>
      <c r="R291" s="154">
        <f t="shared" si="48"/>
        <v>0</v>
      </c>
      <c r="T291" s="155">
        <f t="shared" si="49"/>
        <v>0</v>
      </c>
      <c r="U291" s="155">
        <v>0</v>
      </c>
      <c r="V291" s="155">
        <f t="shared" si="50"/>
        <v>0</v>
      </c>
      <c r="W291" s="155">
        <v>0</v>
      </c>
      <c r="X291" s="156">
        <f t="shared" si="51"/>
        <v>0</v>
      </c>
      <c r="AR291" s="157" t="s">
        <v>463</v>
      </c>
      <c r="AT291" s="157" t="s">
        <v>227</v>
      </c>
      <c r="AU291" s="157" t="s">
        <v>88</v>
      </c>
      <c r="AY291" s="15" t="s">
        <v>150</v>
      </c>
      <c r="BE291" s="158">
        <f t="shared" si="52"/>
        <v>0</v>
      </c>
      <c r="BF291" s="158">
        <f t="shared" si="53"/>
        <v>0</v>
      </c>
      <c r="BG291" s="158">
        <f t="shared" si="54"/>
        <v>0</v>
      </c>
      <c r="BH291" s="158">
        <f t="shared" si="55"/>
        <v>0</v>
      </c>
      <c r="BI291" s="158">
        <f t="shared" si="56"/>
        <v>0</v>
      </c>
      <c r="BJ291" s="15" t="s">
        <v>86</v>
      </c>
      <c r="BK291" s="158">
        <f t="shared" si="57"/>
        <v>0</v>
      </c>
      <c r="BL291" s="15" t="s">
        <v>174</v>
      </c>
      <c r="BM291" s="157" t="s">
        <v>582</v>
      </c>
    </row>
    <row r="292" spans="2:65" s="1" customFormat="1" ht="24.2" customHeight="1">
      <c r="B292" s="115"/>
      <c r="C292" s="146" t="s">
        <v>583</v>
      </c>
      <c r="D292" s="146" t="s">
        <v>153</v>
      </c>
      <c r="E292" s="147" t="s">
        <v>584</v>
      </c>
      <c r="F292" s="148" t="s">
        <v>585</v>
      </c>
      <c r="G292" s="149" t="s">
        <v>186</v>
      </c>
      <c r="H292" s="150">
        <v>3</v>
      </c>
      <c r="I292" s="151"/>
      <c r="J292" s="151"/>
      <c r="K292" s="152">
        <f t="shared" si="45"/>
        <v>0</v>
      </c>
      <c r="L292" s="148" t="s">
        <v>1</v>
      </c>
      <c r="M292" s="30"/>
      <c r="N292" s="153" t="s">
        <v>1</v>
      </c>
      <c r="O292" s="114" t="s">
        <v>41</v>
      </c>
      <c r="P292" s="154">
        <f t="shared" si="46"/>
        <v>0</v>
      </c>
      <c r="Q292" s="154">
        <f t="shared" si="47"/>
        <v>0</v>
      </c>
      <c r="R292" s="154">
        <f t="shared" si="48"/>
        <v>0</v>
      </c>
      <c r="T292" s="155">
        <f t="shared" si="49"/>
        <v>0</v>
      </c>
      <c r="U292" s="155">
        <v>0</v>
      </c>
      <c r="V292" s="155">
        <f t="shared" si="50"/>
        <v>0</v>
      </c>
      <c r="W292" s="155">
        <v>0</v>
      </c>
      <c r="X292" s="156">
        <f t="shared" si="51"/>
        <v>0</v>
      </c>
      <c r="AR292" s="157" t="s">
        <v>174</v>
      </c>
      <c r="AT292" s="157" t="s">
        <v>153</v>
      </c>
      <c r="AU292" s="157" t="s">
        <v>88</v>
      </c>
      <c r="AY292" s="15" t="s">
        <v>150</v>
      </c>
      <c r="BE292" s="158">
        <f t="shared" si="52"/>
        <v>0</v>
      </c>
      <c r="BF292" s="158">
        <f t="shared" si="53"/>
        <v>0</v>
      </c>
      <c r="BG292" s="158">
        <f t="shared" si="54"/>
        <v>0</v>
      </c>
      <c r="BH292" s="158">
        <f t="shared" si="55"/>
        <v>0</v>
      </c>
      <c r="BI292" s="158">
        <f t="shared" si="56"/>
        <v>0</v>
      </c>
      <c r="BJ292" s="15" t="s">
        <v>86</v>
      </c>
      <c r="BK292" s="158">
        <f t="shared" si="57"/>
        <v>0</v>
      </c>
      <c r="BL292" s="15" t="s">
        <v>174</v>
      </c>
      <c r="BM292" s="157" t="s">
        <v>586</v>
      </c>
    </row>
    <row r="293" spans="2:65" s="1" customFormat="1" ht="24.2" customHeight="1">
      <c r="B293" s="115"/>
      <c r="C293" s="170" t="s">
        <v>587</v>
      </c>
      <c r="D293" s="170" t="s">
        <v>227</v>
      </c>
      <c r="E293" s="171" t="s">
        <v>588</v>
      </c>
      <c r="F293" s="172" t="s">
        <v>589</v>
      </c>
      <c r="G293" s="173" t="s">
        <v>186</v>
      </c>
      <c r="H293" s="174">
        <v>3</v>
      </c>
      <c r="I293" s="175"/>
      <c r="J293" s="176"/>
      <c r="K293" s="177">
        <f t="shared" si="45"/>
        <v>0</v>
      </c>
      <c r="L293" s="172" t="s">
        <v>1</v>
      </c>
      <c r="M293" s="178"/>
      <c r="N293" s="179" t="s">
        <v>1</v>
      </c>
      <c r="O293" s="114" t="s">
        <v>41</v>
      </c>
      <c r="P293" s="154">
        <f t="shared" si="46"/>
        <v>0</v>
      </c>
      <c r="Q293" s="154">
        <f t="shared" si="47"/>
        <v>0</v>
      </c>
      <c r="R293" s="154">
        <f t="shared" si="48"/>
        <v>0</v>
      </c>
      <c r="T293" s="155">
        <f t="shared" si="49"/>
        <v>0</v>
      </c>
      <c r="U293" s="155">
        <v>0</v>
      </c>
      <c r="V293" s="155">
        <f t="shared" si="50"/>
        <v>0</v>
      </c>
      <c r="W293" s="155">
        <v>0</v>
      </c>
      <c r="X293" s="156">
        <f t="shared" si="51"/>
        <v>0</v>
      </c>
      <c r="AR293" s="157" t="s">
        <v>463</v>
      </c>
      <c r="AT293" s="157" t="s">
        <v>227</v>
      </c>
      <c r="AU293" s="157" t="s">
        <v>88</v>
      </c>
      <c r="AY293" s="15" t="s">
        <v>150</v>
      </c>
      <c r="BE293" s="158">
        <f t="shared" si="52"/>
        <v>0</v>
      </c>
      <c r="BF293" s="158">
        <f t="shared" si="53"/>
        <v>0</v>
      </c>
      <c r="BG293" s="158">
        <f t="shared" si="54"/>
        <v>0</v>
      </c>
      <c r="BH293" s="158">
        <f t="shared" si="55"/>
        <v>0</v>
      </c>
      <c r="BI293" s="158">
        <f t="shared" si="56"/>
        <v>0</v>
      </c>
      <c r="BJ293" s="15" t="s">
        <v>86</v>
      </c>
      <c r="BK293" s="158">
        <f t="shared" si="57"/>
        <v>0</v>
      </c>
      <c r="BL293" s="15" t="s">
        <v>174</v>
      </c>
      <c r="BM293" s="157" t="s">
        <v>590</v>
      </c>
    </row>
    <row r="294" spans="2:65" s="1" customFormat="1" ht="21.75" customHeight="1">
      <c r="B294" s="115"/>
      <c r="C294" s="146" t="s">
        <v>591</v>
      </c>
      <c r="D294" s="146" t="s">
        <v>153</v>
      </c>
      <c r="E294" s="147" t="s">
        <v>592</v>
      </c>
      <c r="F294" s="148" t="s">
        <v>593</v>
      </c>
      <c r="G294" s="149" t="s">
        <v>186</v>
      </c>
      <c r="H294" s="150">
        <v>1</v>
      </c>
      <c r="I294" s="151"/>
      <c r="J294" s="151"/>
      <c r="K294" s="152">
        <f t="shared" si="45"/>
        <v>0</v>
      </c>
      <c r="L294" s="148" t="s">
        <v>1</v>
      </c>
      <c r="M294" s="30"/>
      <c r="N294" s="153" t="s">
        <v>1</v>
      </c>
      <c r="O294" s="114" t="s">
        <v>41</v>
      </c>
      <c r="P294" s="154">
        <f t="shared" si="46"/>
        <v>0</v>
      </c>
      <c r="Q294" s="154">
        <f t="shared" si="47"/>
        <v>0</v>
      </c>
      <c r="R294" s="154">
        <f t="shared" si="48"/>
        <v>0</v>
      </c>
      <c r="T294" s="155">
        <f t="shared" si="49"/>
        <v>0</v>
      </c>
      <c r="U294" s="155">
        <v>0</v>
      </c>
      <c r="V294" s="155">
        <f t="shared" si="50"/>
        <v>0</v>
      </c>
      <c r="W294" s="155">
        <v>0</v>
      </c>
      <c r="X294" s="156">
        <f t="shared" si="51"/>
        <v>0</v>
      </c>
      <c r="AR294" s="157" t="s">
        <v>174</v>
      </c>
      <c r="AT294" s="157" t="s">
        <v>153</v>
      </c>
      <c r="AU294" s="157" t="s">
        <v>88</v>
      </c>
      <c r="AY294" s="15" t="s">
        <v>150</v>
      </c>
      <c r="BE294" s="158">
        <f t="shared" si="52"/>
        <v>0</v>
      </c>
      <c r="BF294" s="158">
        <f t="shared" si="53"/>
        <v>0</v>
      </c>
      <c r="BG294" s="158">
        <f t="shared" si="54"/>
        <v>0</v>
      </c>
      <c r="BH294" s="158">
        <f t="shared" si="55"/>
        <v>0</v>
      </c>
      <c r="BI294" s="158">
        <f t="shared" si="56"/>
        <v>0</v>
      </c>
      <c r="BJ294" s="15" t="s">
        <v>86</v>
      </c>
      <c r="BK294" s="158">
        <f t="shared" si="57"/>
        <v>0</v>
      </c>
      <c r="BL294" s="15" t="s">
        <v>174</v>
      </c>
      <c r="BM294" s="157" t="s">
        <v>594</v>
      </c>
    </row>
    <row r="295" spans="2:65" s="1" customFormat="1" ht="21.75" customHeight="1">
      <c r="B295" s="115"/>
      <c r="C295" s="170" t="s">
        <v>595</v>
      </c>
      <c r="D295" s="170" t="s">
        <v>227</v>
      </c>
      <c r="E295" s="171" t="s">
        <v>596</v>
      </c>
      <c r="F295" s="172" t="s">
        <v>597</v>
      </c>
      <c r="G295" s="173" t="s">
        <v>186</v>
      </c>
      <c r="H295" s="174">
        <v>1</v>
      </c>
      <c r="I295" s="175"/>
      <c r="J295" s="176"/>
      <c r="K295" s="177">
        <f t="shared" si="45"/>
        <v>0</v>
      </c>
      <c r="L295" s="172" t="s">
        <v>1</v>
      </c>
      <c r="M295" s="178"/>
      <c r="N295" s="179" t="s">
        <v>1</v>
      </c>
      <c r="O295" s="114" t="s">
        <v>41</v>
      </c>
      <c r="P295" s="154">
        <f t="shared" si="46"/>
        <v>0</v>
      </c>
      <c r="Q295" s="154">
        <f t="shared" si="47"/>
        <v>0</v>
      </c>
      <c r="R295" s="154">
        <f t="shared" si="48"/>
        <v>0</v>
      </c>
      <c r="T295" s="155">
        <f t="shared" si="49"/>
        <v>0</v>
      </c>
      <c r="U295" s="155">
        <v>0</v>
      </c>
      <c r="V295" s="155">
        <f t="shared" si="50"/>
        <v>0</v>
      </c>
      <c r="W295" s="155">
        <v>0</v>
      </c>
      <c r="X295" s="156">
        <f t="shared" si="51"/>
        <v>0</v>
      </c>
      <c r="AR295" s="157" t="s">
        <v>463</v>
      </c>
      <c r="AT295" s="157" t="s">
        <v>227</v>
      </c>
      <c r="AU295" s="157" t="s">
        <v>88</v>
      </c>
      <c r="AY295" s="15" t="s">
        <v>150</v>
      </c>
      <c r="BE295" s="158">
        <f t="shared" si="52"/>
        <v>0</v>
      </c>
      <c r="BF295" s="158">
        <f t="shared" si="53"/>
        <v>0</v>
      </c>
      <c r="BG295" s="158">
        <f t="shared" si="54"/>
        <v>0</v>
      </c>
      <c r="BH295" s="158">
        <f t="shared" si="55"/>
        <v>0</v>
      </c>
      <c r="BI295" s="158">
        <f t="shared" si="56"/>
        <v>0</v>
      </c>
      <c r="BJ295" s="15" t="s">
        <v>86</v>
      </c>
      <c r="BK295" s="158">
        <f t="shared" si="57"/>
        <v>0</v>
      </c>
      <c r="BL295" s="15" t="s">
        <v>174</v>
      </c>
      <c r="BM295" s="157" t="s">
        <v>598</v>
      </c>
    </row>
    <row r="296" spans="2:65" s="1" customFormat="1" ht="16.5" customHeight="1">
      <c r="B296" s="115"/>
      <c r="C296" s="146" t="s">
        <v>599</v>
      </c>
      <c r="D296" s="146" t="s">
        <v>153</v>
      </c>
      <c r="E296" s="147" t="s">
        <v>600</v>
      </c>
      <c r="F296" s="148" t="s">
        <v>601</v>
      </c>
      <c r="G296" s="149" t="s">
        <v>186</v>
      </c>
      <c r="H296" s="150">
        <v>8</v>
      </c>
      <c r="I296" s="151"/>
      <c r="J296" s="151"/>
      <c r="K296" s="152">
        <f t="shared" si="45"/>
        <v>0</v>
      </c>
      <c r="L296" s="148" t="s">
        <v>1</v>
      </c>
      <c r="M296" s="30"/>
      <c r="N296" s="153" t="s">
        <v>1</v>
      </c>
      <c r="O296" s="114" t="s">
        <v>41</v>
      </c>
      <c r="P296" s="154">
        <f t="shared" si="46"/>
        <v>0</v>
      </c>
      <c r="Q296" s="154">
        <f t="shared" si="47"/>
        <v>0</v>
      </c>
      <c r="R296" s="154">
        <f t="shared" si="48"/>
        <v>0</v>
      </c>
      <c r="T296" s="155">
        <f t="shared" si="49"/>
        <v>0</v>
      </c>
      <c r="U296" s="155">
        <v>0</v>
      </c>
      <c r="V296" s="155">
        <f t="shared" si="50"/>
        <v>0</v>
      </c>
      <c r="W296" s="155">
        <v>0</v>
      </c>
      <c r="X296" s="156">
        <f t="shared" si="51"/>
        <v>0</v>
      </c>
      <c r="AR296" s="157" t="s">
        <v>174</v>
      </c>
      <c r="AT296" s="157" t="s">
        <v>153</v>
      </c>
      <c r="AU296" s="157" t="s">
        <v>88</v>
      </c>
      <c r="AY296" s="15" t="s">
        <v>150</v>
      </c>
      <c r="BE296" s="158">
        <f t="shared" si="52"/>
        <v>0</v>
      </c>
      <c r="BF296" s="158">
        <f t="shared" si="53"/>
        <v>0</v>
      </c>
      <c r="BG296" s="158">
        <f t="shared" si="54"/>
        <v>0</v>
      </c>
      <c r="BH296" s="158">
        <f t="shared" si="55"/>
        <v>0</v>
      </c>
      <c r="BI296" s="158">
        <f t="shared" si="56"/>
        <v>0</v>
      </c>
      <c r="BJ296" s="15" t="s">
        <v>86</v>
      </c>
      <c r="BK296" s="158">
        <f t="shared" si="57"/>
        <v>0</v>
      </c>
      <c r="BL296" s="15" t="s">
        <v>174</v>
      </c>
      <c r="BM296" s="157" t="s">
        <v>602</v>
      </c>
    </row>
    <row r="297" spans="2:65" s="1" customFormat="1" ht="16.5" customHeight="1">
      <c r="B297" s="115"/>
      <c r="C297" s="170" t="s">
        <v>603</v>
      </c>
      <c r="D297" s="170" t="s">
        <v>227</v>
      </c>
      <c r="E297" s="171" t="s">
        <v>604</v>
      </c>
      <c r="F297" s="172" t="s">
        <v>605</v>
      </c>
      <c r="G297" s="173" t="s">
        <v>186</v>
      </c>
      <c r="H297" s="174">
        <v>8</v>
      </c>
      <c r="I297" s="175"/>
      <c r="J297" s="176"/>
      <c r="K297" s="177">
        <f t="shared" si="45"/>
        <v>0</v>
      </c>
      <c r="L297" s="172" t="s">
        <v>1</v>
      </c>
      <c r="M297" s="178"/>
      <c r="N297" s="179" t="s">
        <v>1</v>
      </c>
      <c r="O297" s="114" t="s">
        <v>41</v>
      </c>
      <c r="P297" s="154">
        <f t="shared" si="46"/>
        <v>0</v>
      </c>
      <c r="Q297" s="154">
        <f t="shared" si="47"/>
        <v>0</v>
      </c>
      <c r="R297" s="154">
        <f t="shared" si="48"/>
        <v>0</v>
      </c>
      <c r="T297" s="155">
        <f t="shared" si="49"/>
        <v>0</v>
      </c>
      <c r="U297" s="155">
        <v>0</v>
      </c>
      <c r="V297" s="155">
        <f t="shared" si="50"/>
        <v>0</v>
      </c>
      <c r="W297" s="155">
        <v>0</v>
      </c>
      <c r="X297" s="156">
        <f t="shared" si="51"/>
        <v>0</v>
      </c>
      <c r="AR297" s="157" t="s">
        <v>310</v>
      </c>
      <c r="AT297" s="157" t="s">
        <v>227</v>
      </c>
      <c r="AU297" s="157" t="s">
        <v>88</v>
      </c>
      <c r="AY297" s="15" t="s">
        <v>150</v>
      </c>
      <c r="BE297" s="158">
        <f t="shared" si="52"/>
        <v>0</v>
      </c>
      <c r="BF297" s="158">
        <f t="shared" si="53"/>
        <v>0</v>
      </c>
      <c r="BG297" s="158">
        <f t="shared" si="54"/>
        <v>0</v>
      </c>
      <c r="BH297" s="158">
        <f t="shared" si="55"/>
        <v>0</v>
      </c>
      <c r="BI297" s="158">
        <f t="shared" si="56"/>
        <v>0</v>
      </c>
      <c r="BJ297" s="15" t="s">
        <v>86</v>
      </c>
      <c r="BK297" s="158">
        <f t="shared" si="57"/>
        <v>0</v>
      </c>
      <c r="BL297" s="15" t="s">
        <v>310</v>
      </c>
      <c r="BM297" s="157" t="s">
        <v>606</v>
      </c>
    </row>
    <row r="298" spans="2:65" s="1" customFormat="1" ht="24.2" customHeight="1">
      <c r="B298" s="115"/>
      <c r="C298" s="146" t="s">
        <v>174</v>
      </c>
      <c r="D298" s="146" t="s">
        <v>153</v>
      </c>
      <c r="E298" s="147" t="s">
        <v>607</v>
      </c>
      <c r="F298" s="148" t="s">
        <v>608</v>
      </c>
      <c r="G298" s="149" t="s">
        <v>186</v>
      </c>
      <c r="H298" s="150">
        <v>2</v>
      </c>
      <c r="I298" s="151"/>
      <c r="J298" s="151"/>
      <c r="K298" s="152">
        <f t="shared" si="45"/>
        <v>0</v>
      </c>
      <c r="L298" s="148" t="s">
        <v>1</v>
      </c>
      <c r="M298" s="30"/>
      <c r="N298" s="153" t="s">
        <v>1</v>
      </c>
      <c r="O298" s="114" t="s">
        <v>41</v>
      </c>
      <c r="P298" s="154">
        <f t="shared" si="46"/>
        <v>0</v>
      </c>
      <c r="Q298" s="154">
        <f t="shared" si="47"/>
        <v>0</v>
      </c>
      <c r="R298" s="154">
        <f t="shared" si="48"/>
        <v>0</v>
      </c>
      <c r="T298" s="155">
        <f t="shared" si="49"/>
        <v>0</v>
      </c>
      <c r="U298" s="155">
        <v>0</v>
      </c>
      <c r="V298" s="155">
        <f t="shared" si="50"/>
        <v>0</v>
      </c>
      <c r="W298" s="155">
        <v>0</v>
      </c>
      <c r="X298" s="156">
        <f t="shared" si="51"/>
        <v>0</v>
      </c>
      <c r="AR298" s="157" t="s">
        <v>174</v>
      </c>
      <c r="AT298" s="157" t="s">
        <v>153</v>
      </c>
      <c r="AU298" s="157" t="s">
        <v>88</v>
      </c>
      <c r="AY298" s="15" t="s">
        <v>150</v>
      </c>
      <c r="BE298" s="158">
        <f t="shared" si="52"/>
        <v>0</v>
      </c>
      <c r="BF298" s="158">
        <f t="shared" si="53"/>
        <v>0</v>
      </c>
      <c r="BG298" s="158">
        <f t="shared" si="54"/>
        <v>0</v>
      </c>
      <c r="BH298" s="158">
        <f t="shared" si="55"/>
        <v>0</v>
      </c>
      <c r="BI298" s="158">
        <f t="shared" si="56"/>
        <v>0</v>
      </c>
      <c r="BJ298" s="15" t="s">
        <v>86</v>
      </c>
      <c r="BK298" s="158">
        <f t="shared" si="57"/>
        <v>0</v>
      </c>
      <c r="BL298" s="15" t="s">
        <v>174</v>
      </c>
      <c r="BM298" s="157" t="s">
        <v>609</v>
      </c>
    </row>
    <row r="299" spans="2:65" s="1" customFormat="1" ht="21.75" customHeight="1">
      <c r="B299" s="115"/>
      <c r="C299" s="170" t="s">
        <v>610</v>
      </c>
      <c r="D299" s="170" t="s">
        <v>227</v>
      </c>
      <c r="E299" s="171" t="s">
        <v>611</v>
      </c>
      <c r="F299" s="172" t="s">
        <v>612</v>
      </c>
      <c r="G299" s="173" t="s">
        <v>186</v>
      </c>
      <c r="H299" s="174">
        <v>2</v>
      </c>
      <c r="I299" s="175"/>
      <c r="J299" s="176"/>
      <c r="K299" s="177">
        <f t="shared" si="45"/>
        <v>0</v>
      </c>
      <c r="L299" s="172" t="s">
        <v>1</v>
      </c>
      <c r="M299" s="178"/>
      <c r="N299" s="179" t="s">
        <v>1</v>
      </c>
      <c r="O299" s="114" t="s">
        <v>41</v>
      </c>
      <c r="P299" s="154">
        <f t="shared" si="46"/>
        <v>0</v>
      </c>
      <c r="Q299" s="154">
        <f t="shared" si="47"/>
        <v>0</v>
      </c>
      <c r="R299" s="154">
        <f t="shared" si="48"/>
        <v>0</v>
      </c>
      <c r="T299" s="155">
        <f t="shared" si="49"/>
        <v>0</v>
      </c>
      <c r="U299" s="155">
        <v>0</v>
      </c>
      <c r="V299" s="155">
        <f t="shared" si="50"/>
        <v>0</v>
      </c>
      <c r="W299" s="155">
        <v>0</v>
      </c>
      <c r="X299" s="156">
        <f t="shared" si="51"/>
        <v>0</v>
      </c>
      <c r="AR299" s="157" t="s">
        <v>310</v>
      </c>
      <c r="AT299" s="157" t="s">
        <v>227</v>
      </c>
      <c r="AU299" s="157" t="s">
        <v>88</v>
      </c>
      <c r="AY299" s="15" t="s">
        <v>150</v>
      </c>
      <c r="BE299" s="158">
        <f t="shared" si="52"/>
        <v>0</v>
      </c>
      <c r="BF299" s="158">
        <f t="shared" si="53"/>
        <v>0</v>
      </c>
      <c r="BG299" s="158">
        <f t="shared" si="54"/>
        <v>0</v>
      </c>
      <c r="BH299" s="158">
        <f t="shared" si="55"/>
        <v>0</v>
      </c>
      <c r="BI299" s="158">
        <f t="shared" si="56"/>
        <v>0</v>
      </c>
      <c r="BJ299" s="15" t="s">
        <v>86</v>
      </c>
      <c r="BK299" s="158">
        <f t="shared" si="57"/>
        <v>0</v>
      </c>
      <c r="BL299" s="15" t="s">
        <v>310</v>
      </c>
      <c r="BM299" s="157" t="s">
        <v>613</v>
      </c>
    </row>
    <row r="300" spans="2:65" s="1" customFormat="1" ht="16.5" customHeight="1">
      <c r="B300" s="115"/>
      <c r="C300" s="146" t="s">
        <v>614</v>
      </c>
      <c r="D300" s="146" t="s">
        <v>153</v>
      </c>
      <c r="E300" s="147" t="s">
        <v>615</v>
      </c>
      <c r="F300" s="148" t="s">
        <v>616</v>
      </c>
      <c r="G300" s="149" t="s">
        <v>211</v>
      </c>
      <c r="H300" s="150">
        <v>213.4</v>
      </c>
      <c r="I300" s="151"/>
      <c r="J300" s="151"/>
      <c r="K300" s="152">
        <f t="shared" si="45"/>
        <v>0</v>
      </c>
      <c r="L300" s="148" t="s">
        <v>1</v>
      </c>
      <c r="M300" s="30"/>
      <c r="N300" s="153" t="s">
        <v>1</v>
      </c>
      <c r="O300" s="114" t="s">
        <v>41</v>
      </c>
      <c r="P300" s="154">
        <f t="shared" si="46"/>
        <v>0</v>
      </c>
      <c r="Q300" s="154">
        <f t="shared" si="47"/>
        <v>0</v>
      </c>
      <c r="R300" s="154">
        <f t="shared" si="48"/>
        <v>0</v>
      </c>
      <c r="T300" s="155">
        <f t="shared" si="49"/>
        <v>0</v>
      </c>
      <c r="U300" s="155">
        <v>0</v>
      </c>
      <c r="V300" s="155">
        <f t="shared" si="50"/>
        <v>0</v>
      </c>
      <c r="W300" s="155">
        <v>0</v>
      </c>
      <c r="X300" s="156">
        <f t="shared" si="51"/>
        <v>0</v>
      </c>
      <c r="AR300" s="157" t="s">
        <v>174</v>
      </c>
      <c r="AT300" s="157" t="s">
        <v>153</v>
      </c>
      <c r="AU300" s="157" t="s">
        <v>88</v>
      </c>
      <c r="AY300" s="15" t="s">
        <v>150</v>
      </c>
      <c r="BE300" s="158">
        <f t="shared" si="52"/>
        <v>0</v>
      </c>
      <c r="BF300" s="158">
        <f t="shared" si="53"/>
        <v>0</v>
      </c>
      <c r="BG300" s="158">
        <f t="shared" si="54"/>
        <v>0</v>
      </c>
      <c r="BH300" s="158">
        <f t="shared" si="55"/>
        <v>0</v>
      </c>
      <c r="BI300" s="158">
        <f t="shared" si="56"/>
        <v>0</v>
      </c>
      <c r="BJ300" s="15" t="s">
        <v>86</v>
      </c>
      <c r="BK300" s="158">
        <f t="shared" si="57"/>
        <v>0</v>
      </c>
      <c r="BL300" s="15" t="s">
        <v>174</v>
      </c>
      <c r="BM300" s="157" t="s">
        <v>617</v>
      </c>
    </row>
    <row r="301" spans="2:65" s="12" customFormat="1" ht="11.25">
      <c r="B301" s="162"/>
      <c r="D301" s="163" t="s">
        <v>167</v>
      </c>
      <c r="F301" s="165" t="s">
        <v>618</v>
      </c>
      <c r="H301" s="166">
        <v>213.4</v>
      </c>
      <c r="I301" s="167"/>
      <c r="J301" s="167"/>
      <c r="M301" s="162"/>
      <c r="N301" s="168"/>
      <c r="X301" s="169"/>
      <c r="AT301" s="164" t="s">
        <v>167</v>
      </c>
      <c r="AU301" s="164" t="s">
        <v>88</v>
      </c>
      <c r="AV301" s="12" t="s">
        <v>88</v>
      </c>
      <c r="AW301" s="12" t="s">
        <v>3</v>
      </c>
      <c r="AX301" s="12" t="s">
        <v>86</v>
      </c>
      <c r="AY301" s="164" t="s">
        <v>150</v>
      </c>
    </row>
    <row r="302" spans="2:65" s="1" customFormat="1" ht="16.5" customHeight="1">
      <c r="B302" s="115"/>
      <c r="C302" s="170" t="s">
        <v>619</v>
      </c>
      <c r="D302" s="170" t="s">
        <v>227</v>
      </c>
      <c r="E302" s="171" t="s">
        <v>620</v>
      </c>
      <c r="F302" s="172" t="s">
        <v>621</v>
      </c>
      <c r="G302" s="173" t="s">
        <v>211</v>
      </c>
      <c r="H302" s="174">
        <v>213.4</v>
      </c>
      <c r="I302" s="175"/>
      <c r="J302" s="176"/>
      <c r="K302" s="177">
        <f>ROUND(P302*H302,2)</f>
        <v>0</v>
      </c>
      <c r="L302" s="172" t="s">
        <v>1</v>
      </c>
      <c r="M302" s="178"/>
      <c r="N302" s="179" t="s">
        <v>1</v>
      </c>
      <c r="O302" s="114" t="s">
        <v>41</v>
      </c>
      <c r="P302" s="154">
        <f>I302+J302</f>
        <v>0</v>
      </c>
      <c r="Q302" s="154">
        <f>ROUND(I302*H302,2)</f>
        <v>0</v>
      </c>
      <c r="R302" s="154">
        <f>ROUND(J302*H302,2)</f>
        <v>0</v>
      </c>
      <c r="T302" s="155">
        <f>S302*H302</f>
        <v>0</v>
      </c>
      <c r="U302" s="155">
        <v>0</v>
      </c>
      <c r="V302" s="155">
        <f>U302*H302</f>
        <v>0</v>
      </c>
      <c r="W302" s="155">
        <v>0</v>
      </c>
      <c r="X302" s="156">
        <f>W302*H302</f>
        <v>0</v>
      </c>
      <c r="AR302" s="157" t="s">
        <v>463</v>
      </c>
      <c r="AT302" s="157" t="s">
        <v>227</v>
      </c>
      <c r="AU302" s="157" t="s">
        <v>88</v>
      </c>
      <c r="AY302" s="15" t="s">
        <v>150</v>
      </c>
      <c r="BE302" s="158">
        <f>IF(O302="základní",K302,0)</f>
        <v>0</v>
      </c>
      <c r="BF302" s="158">
        <f>IF(O302="snížená",K302,0)</f>
        <v>0</v>
      </c>
      <c r="BG302" s="158">
        <f>IF(O302="zákl. přenesená",K302,0)</f>
        <v>0</v>
      </c>
      <c r="BH302" s="158">
        <f>IF(O302="sníž. přenesená",K302,0)</f>
        <v>0</v>
      </c>
      <c r="BI302" s="158">
        <f>IF(O302="nulová",K302,0)</f>
        <v>0</v>
      </c>
      <c r="BJ302" s="15" t="s">
        <v>86</v>
      </c>
      <c r="BK302" s="158">
        <f>ROUND(P302*H302,2)</f>
        <v>0</v>
      </c>
      <c r="BL302" s="15" t="s">
        <v>174</v>
      </c>
      <c r="BM302" s="157" t="s">
        <v>622</v>
      </c>
    </row>
    <row r="303" spans="2:65" s="12" customFormat="1" ht="11.25">
      <c r="B303" s="162"/>
      <c r="D303" s="163" t="s">
        <v>167</v>
      </c>
      <c r="E303" s="164" t="s">
        <v>1</v>
      </c>
      <c r="F303" s="165" t="s">
        <v>623</v>
      </c>
      <c r="H303" s="166">
        <v>194</v>
      </c>
      <c r="I303" s="167"/>
      <c r="J303" s="167"/>
      <c r="M303" s="162"/>
      <c r="N303" s="168"/>
      <c r="X303" s="169"/>
      <c r="AT303" s="164" t="s">
        <v>167</v>
      </c>
      <c r="AU303" s="164" t="s">
        <v>88</v>
      </c>
      <c r="AV303" s="12" t="s">
        <v>88</v>
      </c>
      <c r="AW303" s="12" t="s">
        <v>4</v>
      </c>
      <c r="AX303" s="12" t="s">
        <v>86</v>
      </c>
      <c r="AY303" s="164" t="s">
        <v>150</v>
      </c>
    </row>
    <row r="304" spans="2:65" s="12" customFormat="1" ht="11.25">
      <c r="B304" s="162"/>
      <c r="D304" s="163" t="s">
        <v>167</v>
      </c>
      <c r="F304" s="165" t="s">
        <v>618</v>
      </c>
      <c r="H304" s="166">
        <v>213.4</v>
      </c>
      <c r="I304" s="167"/>
      <c r="J304" s="167"/>
      <c r="M304" s="162"/>
      <c r="N304" s="168"/>
      <c r="X304" s="169"/>
      <c r="AT304" s="164" t="s">
        <v>167</v>
      </c>
      <c r="AU304" s="164" t="s">
        <v>88</v>
      </c>
      <c r="AV304" s="12" t="s">
        <v>88</v>
      </c>
      <c r="AW304" s="12" t="s">
        <v>3</v>
      </c>
      <c r="AX304" s="12" t="s">
        <v>86</v>
      </c>
      <c r="AY304" s="164" t="s">
        <v>150</v>
      </c>
    </row>
    <row r="305" spans="2:65" s="1" customFormat="1" ht="24.2" customHeight="1">
      <c r="B305" s="115"/>
      <c r="C305" s="146" t="s">
        <v>624</v>
      </c>
      <c r="D305" s="146" t="s">
        <v>153</v>
      </c>
      <c r="E305" s="147" t="s">
        <v>625</v>
      </c>
      <c r="F305" s="148" t="s">
        <v>626</v>
      </c>
      <c r="G305" s="149" t="s">
        <v>186</v>
      </c>
      <c r="H305" s="150">
        <v>1</v>
      </c>
      <c r="I305" s="151"/>
      <c r="J305" s="151"/>
      <c r="K305" s="152">
        <f>ROUND(P305*H305,2)</f>
        <v>0</v>
      </c>
      <c r="L305" s="148" t="s">
        <v>1</v>
      </c>
      <c r="M305" s="30"/>
      <c r="N305" s="153" t="s">
        <v>1</v>
      </c>
      <c r="O305" s="114" t="s">
        <v>41</v>
      </c>
      <c r="P305" s="154">
        <f>I305+J305</f>
        <v>0</v>
      </c>
      <c r="Q305" s="154">
        <f>ROUND(I305*H305,2)</f>
        <v>0</v>
      </c>
      <c r="R305" s="154">
        <f>ROUND(J305*H305,2)</f>
        <v>0</v>
      </c>
      <c r="T305" s="155">
        <f>S305*H305</f>
        <v>0</v>
      </c>
      <c r="U305" s="155">
        <v>0</v>
      </c>
      <c r="V305" s="155">
        <f>U305*H305</f>
        <v>0</v>
      </c>
      <c r="W305" s="155">
        <v>0</v>
      </c>
      <c r="X305" s="156">
        <f>W305*H305</f>
        <v>0</v>
      </c>
      <c r="AR305" s="157" t="s">
        <v>174</v>
      </c>
      <c r="AT305" s="157" t="s">
        <v>153</v>
      </c>
      <c r="AU305" s="157" t="s">
        <v>88</v>
      </c>
      <c r="AY305" s="15" t="s">
        <v>150</v>
      </c>
      <c r="BE305" s="158">
        <f>IF(O305="základní",K305,0)</f>
        <v>0</v>
      </c>
      <c r="BF305" s="158">
        <f>IF(O305="snížená",K305,0)</f>
        <v>0</v>
      </c>
      <c r="BG305" s="158">
        <f>IF(O305="zákl. přenesená",K305,0)</f>
        <v>0</v>
      </c>
      <c r="BH305" s="158">
        <f>IF(O305="sníž. přenesená",K305,0)</f>
        <v>0</v>
      </c>
      <c r="BI305" s="158">
        <f>IF(O305="nulová",K305,0)</f>
        <v>0</v>
      </c>
      <c r="BJ305" s="15" t="s">
        <v>86</v>
      </c>
      <c r="BK305" s="158">
        <f>ROUND(P305*H305,2)</f>
        <v>0</v>
      </c>
      <c r="BL305" s="15" t="s">
        <v>174</v>
      </c>
      <c r="BM305" s="157" t="s">
        <v>627</v>
      </c>
    </row>
    <row r="306" spans="2:65" s="1" customFormat="1" ht="19.5">
      <c r="B306" s="30"/>
      <c r="D306" s="163" t="s">
        <v>293</v>
      </c>
      <c r="F306" s="180" t="s">
        <v>628</v>
      </c>
      <c r="I306" s="116"/>
      <c r="J306" s="116"/>
      <c r="M306" s="30"/>
      <c r="N306" s="161"/>
      <c r="X306" s="54"/>
      <c r="AT306" s="15" t="s">
        <v>293</v>
      </c>
      <c r="AU306" s="15" t="s">
        <v>88</v>
      </c>
    </row>
    <row r="307" spans="2:65" s="1" customFormat="1" ht="24.2" customHeight="1">
      <c r="B307" s="115"/>
      <c r="C307" s="170" t="s">
        <v>629</v>
      </c>
      <c r="D307" s="170" t="s">
        <v>227</v>
      </c>
      <c r="E307" s="171" t="s">
        <v>630</v>
      </c>
      <c r="F307" s="172" t="s">
        <v>631</v>
      </c>
      <c r="G307" s="173" t="s">
        <v>186</v>
      </c>
      <c r="H307" s="174">
        <v>1</v>
      </c>
      <c r="I307" s="175"/>
      <c r="J307" s="176"/>
      <c r="K307" s="177">
        <f t="shared" ref="K307:K314" si="58">ROUND(P307*H307,2)</f>
        <v>0</v>
      </c>
      <c r="L307" s="172" t="s">
        <v>1</v>
      </c>
      <c r="M307" s="178"/>
      <c r="N307" s="179" t="s">
        <v>1</v>
      </c>
      <c r="O307" s="114" t="s">
        <v>41</v>
      </c>
      <c r="P307" s="154">
        <f t="shared" ref="P307:P314" si="59">I307+J307</f>
        <v>0</v>
      </c>
      <c r="Q307" s="154">
        <f t="shared" ref="Q307:Q314" si="60">ROUND(I307*H307,2)</f>
        <v>0</v>
      </c>
      <c r="R307" s="154">
        <f t="shared" ref="R307:R314" si="61">ROUND(J307*H307,2)</f>
        <v>0</v>
      </c>
      <c r="T307" s="155">
        <f t="shared" ref="T307:T314" si="62">S307*H307</f>
        <v>0</v>
      </c>
      <c r="U307" s="155">
        <v>0</v>
      </c>
      <c r="V307" s="155">
        <f t="shared" ref="V307:V314" si="63">U307*H307</f>
        <v>0</v>
      </c>
      <c r="W307" s="155">
        <v>0</v>
      </c>
      <c r="X307" s="156">
        <f t="shared" ref="X307:X314" si="64">W307*H307</f>
        <v>0</v>
      </c>
      <c r="AR307" s="157" t="s">
        <v>310</v>
      </c>
      <c r="AT307" s="157" t="s">
        <v>227</v>
      </c>
      <c r="AU307" s="157" t="s">
        <v>88</v>
      </c>
      <c r="AY307" s="15" t="s">
        <v>150</v>
      </c>
      <c r="BE307" s="158">
        <f t="shared" ref="BE307:BE314" si="65">IF(O307="základní",K307,0)</f>
        <v>0</v>
      </c>
      <c r="BF307" s="158">
        <f t="shared" ref="BF307:BF314" si="66">IF(O307="snížená",K307,0)</f>
        <v>0</v>
      </c>
      <c r="BG307" s="158">
        <f t="shared" ref="BG307:BG314" si="67">IF(O307="zákl. přenesená",K307,0)</f>
        <v>0</v>
      </c>
      <c r="BH307" s="158">
        <f t="shared" ref="BH307:BH314" si="68">IF(O307="sníž. přenesená",K307,0)</f>
        <v>0</v>
      </c>
      <c r="BI307" s="158">
        <f t="shared" ref="BI307:BI314" si="69">IF(O307="nulová",K307,0)</f>
        <v>0</v>
      </c>
      <c r="BJ307" s="15" t="s">
        <v>86</v>
      </c>
      <c r="BK307" s="158">
        <f t="shared" ref="BK307:BK314" si="70">ROUND(P307*H307,2)</f>
        <v>0</v>
      </c>
      <c r="BL307" s="15" t="s">
        <v>310</v>
      </c>
      <c r="BM307" s="157" t="s">
        <v>632</v>
      </c>
    </row>
    <row r="308" spans="2:65" s="1" customFormat="1" ht="33" customHeight="1">
      <c r="B308" s="115"/>
      <c r="C308" s="146" t="s">
        <v>633</v>
      </c>
      <c r="D308" s="146" t="s">
        <v>153</v>
      </c>
      <c r="E308" s="147" t="s">
        <v>634</v>
      </c>
      <c r="F308" s="148" t="s">
        <v>635</v>
      </c>
      <c r="G308" s="149" t="s">
        <v>186</v>
      </c>
      <c r="H308" s="150">
        <v>1</v>
      </c>
      <c r="I308" s="151"/>
      <c r="J308" s="151"/>
      <c r="K308" s="152">
        <f t="shared" si="58"/>
        <v>0</v>
      </c>
      <c r="L308" s="148" t="s">
        <v>1</v>
      </c>
      <c r="M308" s="30"/>
      <c r="N308" s="153" t="s">
        <v>1</v>
      </c>
      <c r="O308" s="114" t="s">
        <v>41</v>
      </c>
      <c r="P308" s="154">
        <f t="shared" si="59"/>
        <v>0</v>
      </c>
      <c r="Q308" s="154">
        <f t="shared" si="60"/>
        <v>0</v>
      </c>
      <c r="R308" s="154">
        <f t="shared" si="61"/>
        <v>0</v>
      </c>
      <c r="T308" s="155">
        <f t="shared" si="62"/>
        <v>0</v>
      </c>
      <c r="U308" s="155">
        <v>0</v>
      </c>
      <c r="V308" s="155">
        <f t="shared" si="63"/>
        <v>0</v>
      </c>
      <c r="W308" s="155">
        <v>0</v>
      </c>
      <c r="X308" s="156">
        <f t="shared" si="64"/>
        <v>0</v>
      </c>
      <c r="AR308" s="157" t="s">
        <v>174</v>
      </c>
      <c r="AT308" s="157" t="s">
        <v>153</v>
      </c>
      <c r="AU308" s="157" t="s">
        <v>88</v>
      </c>
      <c r="AY308" s="15" t="s">
        <v>150</v>
      </c>
      <c r="BE308" s="158">
        <f t="shared" si="65"/>
        <v>0</v>
      </c>
      <c r="BF308" s="158">
        <f t="shared" si="66"/>
        <v>0</v>
      </c>
      <c r="BG308" s="158">
        <f t="shared" si="67"/>
        <v>0</v>
      </c>
      <c r="BH308" s="158">
        <f t="shared" si="68"/>
        <v>0</v>
      </c>
      <c r="BI308" s="158">
        <f t="shared" si="69"/>
        <v>0</v>
      </c>
      <c r="BJ308" s="15" t="s">
        <v>86</v>
      </c>
      <c r="BK308" s="158">
        <f t="shared" si="70"/>
        <v>0</v>
      </c>
      <c r="BL308" s="15" t="s">
        <v>174</v>
      </c>
      <c r="BM308" s="157" t="s">
        <v>636</v>
      </c>
    </row>
    <row r="309" spans="2:65" s="1" customFormat="1" ht="24.2" customHeight="1">
      <c r="B309" s="115"/>
      <c r="C309" s="170" t="s">
        <v>637</v>
      </c>
      <c r="D309" s="170" t="s">
        <v>227</v>
      </c>
      <c r="E309" s="171" t="s">
        <v>638</v>
      </c>
      <c r="F309" s="172" t="s">
        <v>639</v>
      </c>
      <c r="G309" s="173" t="s">
        <v>186</v>
      </c>
      <c r="H309" s="174">
        <v>1</v>
      </c>
      <c r="I309" s="175"/>
      <c r="J309" s="176"/>
      <c r="K309" s="177">
        <f t="shared" si="58"/>
        <v>0</v>
      </c>
      <c r="L309" s="172" t="s">
        <v>1</v>
      </c>
      <c r="M309" s="178"/>
      <c r="N309" s="179" t="s">
        <v>1</v>
      </c>
      <c r="O309" s="114" t="s">
        <v>41</v>
      </c>
      <c r="P309" s="154">
        <f t="shared" si="59"/>
        <v>0</v>
      </c>
      <c r="Q309" s="154">
        <f t="shared" si="60"/>
        <v>0</v>
      </c>
      <c r="R309" s="154">
        <f t="shared" si="61"/>
        <v>0</v>
      </c>
      <c r="T309" s="155">
        <f t="shared" si="62"/>
        <v>0</v>
      </c>
      <c r="U309" s="155">
        <v>0</v>
      </c>
      <c r="V309" s="155">
        <f t="shared" si="63"/>
        <v>0</v>
      </c>
      <c r="W309" s="155">
        <v>0</v>
      </c>
      <c r="X309" s="156">
        <f t="shared" si="64"/>
        <v>0</v>
      </c>
      <c r="AR309" s="157" t="s">
        <v>310</v>
      </c>
      <c r="AT309" s="157" t="s">
        <v>227</v>
      </c>
      <c r="AU309" s="157" t="s">
        <v>88</v>
      </c>
      <c r="AY309" s="15" t="s">
        <v>150</v>
      </c>
      <c r="BE309" s="158">
        <f t="shared" si="65"/>
        <v>0</v>
      </c>
      <c r="BF309" s="158">
        <f t="shared" si="66"/>
        <v>0</v>
      </c>
      <c r="BG309" s="158">
        <f t="shared" si="67"/>
        <v>0</v>
      </c>
      <c r="BH309" s="158">
        <f t="shared" si="68"/>
        <v>0</v>
      </c>
      <c r="BI309" s="158">
        <f t="shared" si="69"/>
        <v>0</v>
      </c>
      <c r="BJ309" s="15" t="s">
        <v>86</v>
      </c>
      <c r="BK309" s="158">
        <f t="shared" si="70"/>
        <v>0</v>
      </c>
      <c r="BL309" s="15" t="s">
        <v>310</v>
      </c>
      <c r="BM309" s="157" t="s">
        <v>640</v>
      </c>
    </row>
    <row r="310" spans="2:65" s="1" customFormat="1" ht="21.75" customHeight="1">
      <c r="B310" s="115"/>
      <c r="C310" s="146" t="s">
        <v>641</v>
      </c>
      <c r="D310" s="146" t="s">
        <v>153</v>
      </c>
      <c r="E310" s="147" t="s">
        <v>642</v>
      </c>
      <c r="F310" s="148" t="s">
        <v>643</v>
      </c>
      <c r="G310" s="149" t="s">
        <v>186</v>
      </c>
      <c r="H310" s="150">
        <v>1</v>
      </c>
      <c r="I310" s="151"/>
      <c r="J310" s="151"/>
      <c r="K310" s="152">
        <f t="shared" si="58"/>
        <v>0</v>
      </c>
      <c r="L310" s="148" t="s">
        <v>1</v>
      </c>
      <c r="M310" s="30"/>
      <c r="N310" s="153" t="s">
        <v>1</v>
      </c>
      <c r="O310" s="114" t="s">
        <v>41</v>
      </c>
      <c r="P310" s="154">
        <f t="shared" si="59"/>
        <v>0</v>
      </c>
      <c r="Q310" s="154">
        <f t="shared" si="60"/>
        <v>0</v>
      </c>
      <c r="R310" s="154">
        <f t="shared" si="61"/>
        <v>0</v>
      </c>
      <c r="T310" s="155">
        <f t="shared" si="62"/>
        <v>0</v>
      </c>
      <c r="U310" s="155">
        <v>0</v>
      </c>
      <c r="V310" s="155">
        <f t="shared" si="63"/>
        <v>0</v>
      </c>
      <c r="W310" s="155">
        <v>0</v>
      </c>
      <c r="X310" s="156">
        <f t="shared" si="64"/>
        <v>0</v>
      </c>
      <c r="AR310" s="157" t="s">
        <v>174</v>
      </c>
      <c r="AT310" s="157" t="s">
        <v>153</v>
      </c>
      <c r="AU310" s="157" t="s">
        <v>88</v>
      </c>
      <c r="AY310" s="15" t="s">
        <v>150</v>
      </c>
      <c r="BE310" s="158">
        <f t="shared" si="65"/>
        <v>0</v>
      </c>
      <c r="BF310" s="158">
        <f t="shared" si="66"/>
        <v>0</v>
      </c>
      <c r="BG310" s="158">
        <f t="shared" si="67"/>
        <v>0</v>
      </c>
      <c r="BH310" s="158">
        <f t="shared" si="68"/>
        <v>0</v>
      </c>
      <c r="BI310" s="158">
        <f t="shared" si="69"/>
        <v>0</v>
      </c>
      <c r="BJ310" s="15" t="s">
        <v>86</v>
      </c>
      <c r="BK310" s="158">
        <f t="shared" si="70"/>
        <v>0</v>
      </c>
      <c r="BL310" s="15" t="s">
        <v>174</v>
      </c>
      <c r="BM310" s="157" t="s">
        <v>644</v>
      </c>
    </row>
    <row r="311" spans="2:65" s="1" customFormat="1" ht="16.5" customHeight="1">
      <c r="B311" s="115"/>
      <c r="C311" s="170" t="s">
        <v>645</v>
      </c>
      <c r="D311" s="170" t="s">
        <v>227</v>
      </c>
      <c r="E311" s="171" t="s">
        <v>646</v>
      </c>
      <c r="F311" s="172" t="s">
        <v>647</v>
      </c>
      <c r="G311" s="173" t="s">
        <v>186</v>
      </c>
      <c r="H311" s="174">
        <v>1</v>
      </c>
      <c r="I311" s="175"/>
      <c r="J311" s="176"/>
      <c r="K311" s="177">
        <f t="shared" si="58"/>
        <v>0</v>
      </c>
      <c r="L311" s="172" t="s">
        <v>1</v>
      </c>
      <c r="M311" s="178"/>
      <c r="N311" s="179" t="s">
        <v>1</v>
      </c>
      <c r="O311" s="114" t="s">
        <v>41</v>
      </c>
      <c r="P311" s="154">
        <f t="shared" si="59"/>
        <v>0</v>
      </c>
      <c r="Q311" s="154">
        <f t="shared" si="60"/>
        <v>0</v>
      </c>
      <c r="R311" s="154">
        <f t="shared" si="61"/>
        <v>0</v>
      </c>
      <c r="T311" s="155">
        <f t="shared" si="62"/>
        <v>0</v>
      </c>
      <c r="U311" s="155">
        <v>0</v>
      </c>
      <c r="V311" s="155">
        <f t="shared" si="63"/>
        <v>0</v>
      </c>
      <c r="W311" s="155">
        <v>0</v>
      </c>
      <c r="X311" s="156">
        <f t="shared" si="64"/>
        <v>0</v>
      </c>
      <c r="AR311" s="157" t="s">
        <v>310</v>
      </c>
      <c r="AT311" s="157" t="s">
        <v>227</v>
      </c>
      <c r="AU311" s="157" t="s">
        <v>88</v>
      </c>
      <c r="AY311" s="15" t="s">
        <v>150</v>
      </c>
      <c r="BE311" s="158">
        <f t="shared" si="65"/>
        <v>0</v>
      </c>
      <c r="BF311" s="158">
        <f t="shared" si="66"/>
        <v>0</v>
      </c>
      <c r="BG311" s="158">
        <f t="shared" si="67"/>
        <v>0</v>
      </c>
      <c r="BH311" s="158">
        <f t="shared" si="68"/>
        <v>0</v>
      </c>
      <c r="BI311" s="158">
        <f t="shared" si="69"/>
        <v>0</v>
      </c>
      <c r="BJ311" s="15" t="s">
        <v>86</v>
      </c>
      <c r="BK311" s="158">
        <f t="shared" si="70"/>
        <v>0</v>
      </c>
      <c r="BL311" s="15" t="s">
        <v>310</v>
      </c>
      <c r="BM311" s="157" t="s">
        <v>648</v>
      </c>
    </row>
    <row r="312" spans="2:65" s="1" customFormat="1" ht="24.2" customHeight="1">
      <c r="B312" s="115"/>
      <c r="C312" s="146" t="s">
        <v>649</v>
      </c>
      <c r="D312" s="146" t="s">
        <v>153</v>
      </c>
      <c r="E312" s="147" t="s">
        <v>650</v>
      </c>
      <c r="F312" s="148" t="s">
        <v>651</v>
      </c>
      <c r="G312" s="149" t="s">
        <v>186</v>
      </c>
      <c r="H312" s="150">
        <v>1</v>
      </c>
      <c r="I312" s="151"/>
      <c r="J312" s="151"/>
      <c r="K312" s="152">
        <f t="shared" si="58"/>
        <v>0</v>
      </c>
      <c r="L312" s="148" t="s">
        <v>1</v>
      </c>
      <c r="M312" s="30"/>
      <c r="N312" s="153" t="s">
        <v>1</v>
      </c>
      <c r="O312" s="114" t="s">
        <v>41</v>
      </c>
      <c r="P312" s="154">
        <f t="shared" si="59"/>
        <v>0</v>
      </c>
      <c r="Q312" s="154">
        <f t="shared" si="60"/>
        <v>0</v>
      </c>
      <c r="R312" s="154">
        <f t="shared" si="61"/>
        <v>0</v>
      </c>
      <c r="T312" s="155">
        <f t="shared" si="62"/>
        <v>0</v>
      </c>
      <c r="U312" s="155">
        <v>0</v>
      </c>
      <c r="V312" s="155">
        <f t="shared" si="63"/>
        <v>0</v>
      </c>
      <c r="W312" s="155">
        <v>0</v>
      </c>
      <c r="X312" s="156">
        <f t="shared" si="64"/>
        <v>0</v>
      </c>
      <c r="AR312" s="157" t="s">
        <v>174</v>
      </c>
      <c r="AT312" s="157" t="s">
        <v>153</v>
      </c>
      <c r="AU312" s="157" t="s">
        <v>88</v>
      </c>
      <c r="AY312" s="15" t="s">
        <v>150</v>
      </c>
      <c r="BE312" s="158">
        <f t="shared" si="65"/>
        <v>0</v>
      </c>
      <c r="BF312" s="158">
        <f t="shared" si="66"/>
        <v>0</v>
      </c>
      <c r="BG312" s="158">
        <f t="shared" si="67"/>
        <v>0</v>
      </c>
      <c r="BH312" s="158">
        <f t="shared" si="68"/>
        <v>0</v>
      </c>
      <c r="BI312" s="158">
        <f t="shared" si="69"/>
        <v>0</v>
      </c>
      <c r="BJ312" s="15" t="s">
        <v>86</v>
      </c>
      <c r="BK312" s="158">
        <f t="shared" si="70"/>
        <v>0</v>
      </c>
      <c r="BL312" s="15" t="s">
        <v>174</v>
      </c>
      <c r="BM312" s="157" t="s">
        <v>652</v>
      </c>
    </row>
    <row r="313" spans="2:65" s="1" customFormat="1" ht="24.2" customHeight="1">
      <c r="B313" s="115"/>
      <c r="C313" s="170" t="s">
        <v>653</v>
      </c>
      <c r="D313" s="170" t="s">
        <v>227</v>
      </c>
      <c r="E313" s="171" t="s">
        <v>654</v>
      </c>
      <c r="F313" s="172" t="s">
        <v>655</v>
      </c>
      <c r="G313" s="173" t="s">
        <v>186</v>
      </c>
      <c r="H313" s="174">
        <v>1</v>
      </c>
      <c r="I313" s="175"/>
      <c r="J313" s="176"/>
      <c r="K313" s="177">
        <f t="shared" si="58"/>
        <v>0</v>
      </c>
      <c r="L313" s="172" t="s">
        <v>1</v>
      </c>
      <c r="M313" s="178"/>
      <c r="N313" s="179" t="s">
        <v>1</v>
      </c>
      <c r="O313" s="114" t="s">
        <v>41</v>
      </c>
      <c r="P313" s="154">
        <f t="shared" si="59"/>
        <v>0</v>
      </c>
      <c r="Q313" s="154">
        <f t="shared" si="60"/>
        <v>0</v>
      </c>
      <c r="R313" s="154">
        <f t="shared" si="61"/>
        <v>0</v>
      </c>
      <c r="T313" s="155">
        <f t="shared" si="62"/>
        <v>0</v>
      </c>
      <c r="U313" s="155">
        <v>0</v>
      </c>
      <c r="V313" s="155">
        <f t="shared" si="63"/>
        <v>0</v>
      </c>
      <c r="W313" s="155">
        <v>0</v>
      </c>
      <c r="X313" s="156">
        <f t="shared" si="64"/>
        <v>0</v>
      </c>
      <c r="AR313" s="157" t="s">
        <v>310</v>
      </c>
      <c r="AT313" s="157" t="s">
        <v>227</v>
      </c>
      <c r="AU313" s="157" t="s">
        <v>88</v>
      </c>
      <c r="AY313" s="15" t="s">
        <v>150</v>
      </c>
      <c r="BE313" s="158">
        <f t="shared" si="65"/>
        <v>0</v>
      </c>
      <c r="BF313" s="158">
        <f t="shared" si="66"/>
        <v>0</v>
      </c>
      <c r="BG313" s="158">
        <f t="shared" si="67"/>
        <v>0</v>
      </c>
      <c r="BH313" s="158">
        <f t="shared" si="68"/>
        <v>0</v>
      </c>
      <c r="BI313" s="158">
        <f t="shared" si="69"/>
        <v>0</v>
      </c>
      <c r="BJ313" s="15" t="s">
        <v>86</v>
      </c>
      <c r="BK313" s="158">
        <f t="shared" si="70"/>
        <v>0</v>
      </c>
      <c r="BL313" s="15" t="s">
        <v>310</v>
      </c>
      <c r="BM313" s="157" t="s">
        <v>656</v>
      </c>
    </row>
    <row r="314" spans="2:65" s="1" customFormat="1" ht="16.5" customHeight="1">
      <c r="B314" s="115"/>
      <c r="C314" s="146" t="s">
        <v>310</v>
      </c>
      <c r="D314" s="146" t="s">
        <v>153</v>
      </c>
      <c r="E314" s="147" t="s">
        <v>657</v>
      </c>
      <c r="F314" s="148" t="s">
        <v>658</v>
      </c>
      <c r="G314" s="149" t="s">
        <v>186</v>
      </c>
      <c r="H314" s="150">
        <v>2</v>
      </c>
      <c r="I314" s="151"/>
      <c r="J314" s="151"/>
      <c r="K314" s="152">
        <f t="shared" si="58"/>
        <v>0</v>
      </c>
      <c r="L314" s="148" t="s">
        <v>1</v>
      </c>
      <c r="M314" s="30"/>
      <c r="N314" s="153" t="s">
        <v>1</v>
      </c>
      <c r="O314" s="114" t="s">
        <v>41</v>
      </c>
      <c r="P314" s="154">
        <f t="shared" si="59"/>
        <v>0</v>
      </c>
      <c r="Q314" s="154">
        <f t="shared" si="60"/>
        <v>0</v>
      </c>
      <c r="R314" s="154">
        <f t="shared" si="61"/>
        <v>0</v>
      </c>
      <c r="T314" s="155">
        <f t="shared" si="62"/>
        <v>0</v>
      </c>
      <c r="U314" s="155">
        <v>0</v>
      </c>
      <c r="V314" s="155">
        <f t="shared" si="63"/>
        <v>0</v>
      </c>
      <c r="W314" s="155">
        <v>0</v>
      </c>
      <c r="X314" s="156">
        <f t="shared" si="64"/>
        <v>0</v>
      </c>
      <c r="AR314" s="157" t="s">
        <v>158</v>
      </c>
      <c r="AT314" s="157" t="s">
        <v>153</v>
      </c>
      <c r="AU314" s="157" t="s">
        <v>88</v>
      </c>
      <c r="AY314" s="15" t="s">
        <v>150</v>
      </c>
      <c r="BE314" s="158">
        <f t="shared" si="65"/>
        <v>0</v>
      </c>
      <c r="BF314" s="158">
        <f t="shared" si="66"/>
        <v>0</v>
      </c>
      <c r="BG314" s="158">
        <f t="shared" si="67"/>
        <v>0</v>
      </c>
      <c r="BH314" s="158">
        <f t="shared" si="68"/>
        <v>0</v>
      </c>
      <c r="BI314" s="158">
        <f t="shared" si="69"/>
        <v>0</v>
      </c>
      <c r="BJ314" s="15" t="s">
        <v>86</v>
      </c>
      <c r="BK314" s="158">
        <f t="shared" si="70"/>
        <v>0</v>
      </c>
      <c r="BL314" s="15" t="s">
        <v>158</v>
      </c>
      <c r="BM314" s="157" t="s">
        <v>659</v>
      </c>
    </row>
    <row r="315" spans="2:65" s="1" customFormat="1" ht="19.5">
      <c r="B315" s="30"/>
      <c r="D315" s="163" t="s">
        <v>293</v>
      </c>
      <c r="F315" s="180" t="s">
        <v>660</v>
      </c>
      <c r="I315" s="116"/>
      <c r="J315" s="116"/>
      <c r="M315" s="30"/>
      <c r="N315" s="161"/>
      <c r="X315" s="54"/>
      <c r="AT315" s="15" t="s">
        <v>293</v>
      </c>
      <c r="AU315" s="15" t="s">
        <v>88</v>
      </c>
    </row>
    <row r="316" spans="2:65" s="1" customFormat="1" ht="16.5" customHeight="1">
      <c r="B316" s="115"/>
      <c r="C316" s="170" t="s">
        <v>661</v>
      </c>
      <c r="D316" s="170" t="s">
        <v>227</v>
      </c>
      <c r="E316" s="171" t="s">
        <v>662</v>
      </c>
      <c r="F316" s="172" t="s">
        <v>663</v>
      </c>
      <c r="G316" s="173" t="s">
        <v>186</v>
      </c>
      <c r="H316" s="174">
        <v>2</v>
      </c>
      <c r="I316" s="175"/>
      <c r="J316" s="176"/>
      <c r="K316" s="177">
        <f>ROUND(P316*H316,2)</f>
        <v>0</v>
      </c>
      <c r="L316" s="172" t="s">
        <v>1</v>
      </c>
      <c r="M316" s="178"/>
      <c r="N316" s="179" t="s">
        <v>1</v>
      </c>
      <c r="O316" s="114" t="s">
        <v>41</v>
      </c>
      <c r="P316" s="154">
        <f>I316+J316</f>
        <v>0</v>
      </c>
      <c r="Q316" s="154">
        <f>ROUND(I316*H316,2)</f>
        <v>0</v>
      </c>
      <c r="R316" s="154">
        <f>ROUND(J316*H316,2)</f>
        <v>0</v>
      </c>
      <c r="T316" s="155">
        <f>S316*H316</f>
        <v>0</v>
      </c>
      <c r="U316" s="155">
        <v>0</v>
      </c>
      <c r="V316" s="155">
        <f>U316*H316</f>
        <v>0</v>
      </c>
      <c r="W316" s="155">
        <v>0</v>
      </c>
      <c r="X316" s="156">
        <f>W316*H316</f>
        <v>0</v>
      </c>
      <c r="AR316" s="157" t="s">
        <v>196</v>
      </c>
      <c r="AT316" s="157" t="s">
        <v>227</v>
      </c>
      <c r="AU316" s="157" t="s">
        <v>88</v>
      </c>
      <c r="AY316" s="15" t="s">
        <v>150</v>
      </c>
      <c r="BE316" s="158">
        <f>IF(O316="základní",K316,0)</f>
        <v>0</v>
      </c>
      <c r="BF316" s="158">
        <f>IF(O316="snížená",K316,0)</f>
        <v>0</v>
      </c>
      <c r="BG316" s="158">
        <f>IF(O316="zákl. přenesená",K316,0)</f>
        <v>0</v>
      </c>
      <c r="BH316" s="158">
        <f>IF(O316="sníž. přenesená",K316,0)</f>
        <v>0</v>
      </c>
      <c r="BI316" s="158">
        <f>IF(O316="nulová",K316,0)</f>
        <v>0</v>
      </c>
      <c r="BJ316" s="15" t="s">
        <v>86</v>
      </c>
      <c r="BK316" s="158">
        <f>ROUND(P316*H316,2)</f>
        <v>0</v>
      </c>
      <c r="BL316" s="15" t="s">
        <v>158</v>
      </c>
      <c r="BM316" s="157" t="s">
        <v>664</v>
      </c>
    </row>
    <row r="317" spans="2:65" s="1" customFormat="1" ht="19.5">
      <c r="B317" s="30"/>
      <c r="D317" s="163" t="s">
        <v>293</v>
      </c>
      <c r="F317" s="180" t="s">
        <v>660</v>
      </c>
      <c r="I317" s="116"/>
      <c r="J317" s="116"/>
      <c r="M317" s="30"/>
      <c r="N317" s="161"/>
      <c r="X317" s="54"/>
      <c r="AT317" s="15" t="s">
        <v>293</v>
      </c>
      <c r="AU317" s="15" t="s">
        <v>88</v>
      </c>
    </row>
    <row r="318" spans="2:65" s="1" customFormat="1" ht="16.5" customHeight="1">
      <c r="B318" s="115"/>
      <c r="C318" s="146" t="s">
        <v>665</v>
      </c>
      <c r="D318" s="146" t="s">
        <v>153</v>
      </c>
      <c r="E318" s="147" t="s">
        <v>666</v>
      </c>
      <c r="F318" s="148" t="s">
        <v>667</v>
      </c>
      <c r="G318" s="149" t="s">
        <v>186</v>
      </c>
      <c r="H318" s="150">
        <v>7</v>
      </c>
      <c r="I318" s="151"/>
      <c r="J318" s="151"/>
      <c r="K318" s="152">
        <f>ROUND(P318*H318,2)</f>
        <v>0</v>
      </c>
      <c r="L318" s="148" t="s">
        <v>1</v>
      </c>
      <c r="M318" s="30"/>
      <c r="N318" s="153" t="s">
        <v>1</v>
      </c>
      <c r="O318" s="114" t="s">
        <v>41</v>
      </c>
      <c r="P318" s="154">
        <f>I318+J318</f>
        <v>0</v>
      </c>
      <c r="Q318" s="154">
        <f>ROUND(I318*H318,2)</f>
        <v>0</v>
      </c>
      <c r="R318" s="154">
        <f>ROUND(J318*H318,2)</f>
        <v>0</v>
      </c>
      <c r="T318" s="155">
        <f>S318*H318</f>
        <v>0</v>
      </c>
      <c r="U318" s="155">
        <v>0</v>
      </c>
      <c r="V318" s="155">
        <f>U318*H318</f>
        <v>0</v>
      </c>
      <c r="W318" s="155">
        <v>0</v>
      </c>
      <c r="X318" s="156">
        <f>W318*H318</f>
        <v>0</v>
      </c>
      <c r="AR318" s="157" t="s">
        <v>158</v>
      </c>
      <c r="AT318" s="157" t="s">
        <v>153</v>
      </c>
      <c r="AU318" s="157" t="s">
        <v>88</v>
      </c>
      <c r="AY318" s="15" t="s">
        <v>150</v>
      </c>
      <c r="BE318" s="158">
        <f>IF(O318="základní",K318,0)</f>
        <v>0</v>
      </c>
      <c r="BF318" s="158">
        <f>IF(O318="snížená",K318,0)</f>
        <v>0</v>
      </c>
      <c r="BG318" s="158">
        <f>IF(O318="zákl. přenesená",K318,0)</f>
        <v>0</v>
      </c>
      <c r="BH318" s="158">
        <f>IF(O318="sníž. přenesená",K318,0)</f>
        <v>0</v>
      </c>
      <c r="BI318" s="158">
        <f>IF(O318="nulová",K318,0)</f>
        <v>0</v>
      </c>
      <c r="BJ318" s="15" t="s">
        <v>86</v>
      </c>
      <c r="BK318" s="158">
        <f>ROUND(P318*H318,2)</f>
        <v>0</v>
      </c>
      <c r="BL318" s="15" t="s">
        <v>158</v>
      </c>
      <c r="BM318" s="157" t="s">
        <v>668</v>
      </c>
    </row>
    <row r="319" spans="2:65" s="1" customFormat="1" ht="16.5" customHeight="1">
      <c r="B319" s="115"/>
      <c r="C319" s="170" t="s">
        <v>669</v>
      </c>
      <c r="D319" s="170" t="s">
        <v>227</v>
      </c>
      <c r="E319" s="171" t="s">
        <v>670</v>
      </c>
      <c r="F319" s="172" t="s">
        <v>671</v>
      </c>
      <c r="G319" s="173" t="s">
        <v>186</v>
      </c>
      <c r="H319" s="174">
        <v>7</v>
      </c>
      <c r="I319" s="175"/>
      <c r="J319" s="176"/>
      <c r="K319" s="177">
        <f>ROUND(P319*H319,2)</f>
        <v>0</v>
      </c>
      <c r="L319" s="172" t="s">
        <v>1</v>
      </c>
      <c r="M319" s="178"/>
      <c r="N319" s="179" t="s">
        <v>1</v>
      </c>
      <c r="O319" s="114" t="s">
        <v>41</v>
      </c>
      <c r="P319" s="154">
        <f>I319+J319</f>
        <v>0</v>
      </c>
      <c r="Q319" s="154">
        <f>ROUND(I319*H319,2)</f>
        <v>0</v>
      </c>
      <c r="R319" s="154">
        <f>ROUND(J319*H319,2)</f>
        <v>0</v>
      </c>
      <c r="T319" s="155">
        <f>S319*H319</f>
        <v>0</v>
      </c>
      <c r="U319" s="155">
        <v>0</v>
      </c>
      <c r="V319" s="155">
        <f>U319*H319</f>
        <v>0</v>
      </c>
      <c r="W319" s="155">
        <v>0</v>
      </c>
      <c r="X319" s="156">
        <f>W319*H319</f>
        <v>0</v>
      </c>
      <c r="AR319" s="157" t="s">
        <v>196</v>
      </c>
      <c r="AT319" s="157" t="s">
        <v>227</v>
      </c>
      <c r="AU319" s="157" t="s">
        <v>88</v>
      </c>
      <c r="AY319" s="15" t="s">
        <v>150</v>
      </c>
      <c r="BE319" s="158">
        <f>IF(O319="základní",K319,0)</f>
        <v>0</v>
      </c>
      <c r="BF319" s="158">
        <f>IF(O319="snížená",K319,0)</f>
        <v>0</v>
      </c>
      <c r="BG319" s="158">
        <f>IF(O319="zákl. přenesená",K319,0)</f>
        <v>0</v>
      </c>
      <c r="BH319" s="158">
        <f>IF(O319="sníž. přenesená",K319,0)</f>
        <v>0</v>
      </c>
      <c r="BI319" s="158">
        <f>IF(O319="nulová",K319,0)</f>
        <v>0</v>
      </c>
      <c r="BJ319" s="15" t="s">
        <v>86</v>
      </c>
      <c r="BK319" s="158">
        <f>ROUND(P319*H319,2)</f>
        <v>0</v>
      </c>
      <c r="BL319" s="15" t="s">
        <v>158</v>
      </c>
      <c r="BM319" s="157" t="s">
        <v>672</v>
      </c>
    </row>
    <row r="320" spans="2:65" s="12" customFormat="1" ht="11.25">
      <c r="B320" s="162"/>
      <c r="D320" s="163" t="s">
        <v>167</v>
      </c>
      <c r="E320" s="164" t="s">
        <v>1</v>
      </c>
      <c r="F320" s="165" t="s">
        <v>673</v>
      </c>
      <c r="H320" s="166">
        <v>7</v>
      </c>
      <c r="I320" s="167"/>
      <c r="J320" s="167"/>
      <c r="M320" s="162"/>
      <c r="N320" s="168"/>
      <c r="X320" s="169"/>
      <c r="AT320" s="164" t="s">
        <v>167</v>
      </c>
      <c r="AU320" s="164" t="s">
        <v>88</v>
      </c>
      <c r="AV320" s="12" t="s">
        <v>88</v>
      </c>
      <c r="AW320" s="12" t="s">
        <v>4</v>
      </c>
      <c r="AX320" s="12" t="s">
        <v>78</v>
      </c>
      <c r="AY320" s="164" t="s">
        <v>150</v>
      </c>
    </row>
    <row r="321" spans="2:65" s="13" customFormat="1" ht="11.25">
      <c r="B321" s="181"/>
      <c r="D321" s="163" t="s">
        <v>167</v>
      </c>
      <c r="E321" s="182" t="s">
        <v>1</v>
      </c>
      <c r="F321" s="183" t="s">
        <v>437</v>
      </c>
      <c r="H321" s="184">
        <v>7</v>
      </c>
      <c r="I321" s="185"/>
      <c r="J321" s="185"/>
      <c r="M321" s="181"/>
      <c r="N321" s="186"/>
      <c r="X321" s="187"/>
      <c r="AT321" s="182" t="s">
        <v>167</v>
      </c>
      <c r="AU321" s="182" t="s">
        <v>88</v>
      </c>
      <c r="AV321" s="13" t="s">
        <v>158</v>
      </c>
      <c r="AW321" s="13" t="s">
        <v>4</v>
      </c>
      <c r="AX321" s="13" t="s">
        <v>86</v>
      </c>
      <c r="AY321" s="182" t="s">
        <v>150</v>
      </c>
    </row>
    <row r="322" spans="2:65" s="1" customFormat="1" ht="24.2" customHeight="1">
      <c r="B322" s="115"/>
      <c r="C322" s="146" t="s">
        <v>674</v>
      </c>
      <c r="D322" s="146" t="s">
        <v>153</v>
      </c>
      <c r="E322" s="147" t="s">
        <v>675</v>
      </c>
      <c r="F322" s="148" t="s">
        <v>676</v>
      </c>
      <c r="G322" s="149" t="s">
        <v>186</v>
      </c>
      <c r="H322" s="150">
        <v>15</v>
      </c>
      <c r="I322" s="151"/>
      <c r="J322" s="151"/>
      <c r="K322" s="152">
        <f>ROUND(P322*H322,2)</f>
        <v>0</v>
      </c>
      <c r="L322" s="148" t="s">
        <v>1</v>
      </c>
      <c r="M322" s="30"/>
      <c r="N322" s="153" t="s">
        <v>1</v>
      </c>
      <c r="O322" s="114" t="s">
        <v>41</v>
      </c>
      <c r="P322" s="154">
        <f>I322+J322</f>
        <v>0</v>
      </c>
      <c r="Q322" s="154">
        <f>ROUND(I322*H322,2)</f>
        <v>0</v>
      </c>
      <c r="R322" s="154">
        <f>ROUND(J322*H322,2)</f>
        <v>0</v>
      </c>
      <c r="T322" s="155">
        <f>S322*H322</f>
        <v>0</v>
      </c>
      <c r="U322" s="155">
        <v>0</v>
      </c>
      <c r="V322" s="155">
        <f>U322*H322</f>
        <v>0</v>
      </c>
      <c r="W322" s="155">
        <v>0</v>
      </c>
      <c r="X322" s="156">
        <f>W322*H322</f>
        <v>0</v>
      </c>
      <c r="AR322" s="157" t="s">
        <v>158</v>
      </c>
      <c r="AT322" s="157" t="s">
        <v>153</v>
      </c>
      <c r="AU322" s="157" t="s">
        <v>88</v>
      </c>
      <c r="AY322" s="15" t="s">
        <v>150</v>
      </c>
      <c r="BE322" s="158">
        <f>IF(O322="základní",K322,0)</f>
        <v>0</v>
      </c>
      <c r="BF322" s="158">
        <f>IF(O322="snížená",K322,0)</f>
        <v>0</v>
      </c>
      <c r="BG322" s="158">
        <f>IF(O322="zákl. přenesená",K322,0)</f>
        <v>0</v>
      </c>
      <c r="BH322" s="158">
        <f>IF(O322="sníž. přenesená",K322,0)</f>
        <v>0</v>
      </c>
      <c r="BI322" s="158">
        <f>IF(O322="nulová",K322,0)</f>
        <v>0</v>
      </c>
      <c r="BJ322" s="15" t="s">
        <v>86</v>
      </c>
      <c r="BK322" s="158">
        <f>ROUND(P322*H322,2)</f>
        <v>0</v>
      </c>
      <c r="BL322" s="15" t="s">
        <v>158</v>
      </c>
      <c r="BM322" s="157" t="s">
        <v>677</v>
      </c>
    </row>
    <row r="323" spans="2:65" s="1" customFormat="1" ht="21.75" customHeight="1">
      <c r="B323" s="115"/>
      <c r="C323" s="170" t="s">
        <v>678</v>
      </c>
      <c r="D323" s="170" t="s">
        <v>227</v>
      </c>
      <c r="E323" s="171" t="s">
        <v>679</v>
      </c>
      <c r="F323" s="172" t="s">
        <v>680</v>
      </c>
      <c r="G323" s="173" t="s">
        <v>186</v>
      </c>
      <c r="H323" s="174">
        <v>15</v>
      </c>
      <c r="I323" s="175"/>
      <c r="J323" s="176"/>
      <c r="K323" s="177">
        <f>ROUND(P323*H323,2)</f>
        <v>0</v>
      </c>
      <c r="L323" s="172" t="s">
        <v>1</v>
      </c>
      <c r="M323" s="178"/>
      <c r="N323" s="179" t="s">
        <v>1</v>
      </c>
      <c r="O323" s="114" t="s">
        <v>41</v>
      </c>
      <c r="P323" s="154">
        <f>I323+J323</f>
        <v>0</v>
      </c>
      <c r="Q323" s="154">
        <f>ROUND(I323*H323,2)</f>
        <v>0</v>
      </c>
      <c r="R323" s="154">
        <f>ROUND(J323*H323,2)</f>
        <v>0</v>
      </c>
      <c r="T323" s="155">
        <f>S323*H323</f>
        <v>0</v>
      </c>
      <c r="U323" s="155">
        <v>0</v>
      </c>
      <c r="V323" s="155">
        <f>U323*H323</f>
        <v>0</v>
      </c>
      <c r="W323" s="155">
        <v>0</v>
      </c>
      <c r="X323" s="156">
        <f>W323*H323</f>
        <v>0</v>
      </c>
      <c r="AR323" s="157" t="s">
        <v>196</v>
      </c>
      <c r="AT323" s="157" t="s">
        <v>227</v>
      </c>
      <c r="AU323" s="157" t="s">
        <v>88</v>
      </c>
      <c r="AY323" s="15" t="s">
        <v>150</v>
      </c>
      <c r="BE323" s="158">
        <f>IF(O323="základní",K323,0)</f>
        <v>0</v>
      </c>
      <c r="BF323" s="158">
        <f>IF(O323="snížená",K323,0)</f>
        <v>0</v>
      </c>
      <c r="BG323" s="158">
        <f>IF(O323="zákl. přenesená",K323,0)</f>
        <v>0</v>
      </c>
      <c r="BH323" s="158">
        <f>IF(O323="sníž. přenesená",K323,0)</f>
        <v>0</v>
      </c>
      <c r="BI323" s="158">
        <f>IF(O323="nulová",K323,0)</f>
        <v>0</v>
      </c>
      <c r="BJ323" s="15" t="s">
        <v>86</v>
      </c>
      <c r="BK323" s="158">
        <f>ROUND(P323*H323,2)</f>
        <v>0</v>
      </c>
      <c r="BL323" s="15" t="s">
        <v>158</v>
      </c>
      <c r="BM323" s="157" t="s">
        <v>681</v>
      </c>
    </row>
    <row r="324" spans="2:65" s="12" customFormat="1" ht="11.25">
      <c r="B324" s="162"/>
      <c r="D324" s="163" t="s">
        <v>167</v>
      </c>
      <c r="E324" s="164" t="s">
        <v>1</v>
      </c>
      <c r="F324" s="165" t="s">
        <v>682</v>
      </c>
      <c r="H324" s="166">
        <v>9</v>
      </c>
      <c r="I324" s="167"/>
      <c r="J324" s="167"/>
      <c r="M324" s="162"/>
      <c r="N324" s="168"/>
      <c r="X324" s="169"/>
      <c r="AT324" s="164" t="s">
        <v>167</v>
      </c>
      <c r="AU324" s="164" t="s">
        <v>88</v>
      </c>
      <c r="AV324" s="12" t="s">
        <v>88</v>
      </c>
      <c r="AW324" s="12" t="s">
        <v>4</v>
      </c>
      <c r="AX324" s="12" t="s">
        <v>78</v>
      </c>
      <c r="AY324" s="164" t="s">
        <v>150</v>
      </c>
    </row>
    <row r="325" spans="2:65" s="12" customFormat="1" ht="11.25">
      <c r="B325" s="162"/>
      <c r="D325" s="163" t="s">
        <v>167</v>
      </c>
      <c r="E325" s="164" t="s">
        <v>1</v>
      </c>
      <c r="F325" s="165" t="s">
        <v>683</v>
      </c>
      <c r="H325" s="166">
        <v>6</v>
      </c>
      <c r="I325" s="167"/>
      <c r="J325" s="167"/>
      <c r="M325" s="162"/>
      <c r="N325" s="168"/>
      <c r="X325" s="169"/>
      <c r="AT325" s="164" t="s">
        <v>167</v>
      </c>
      <c r="AU325" s="164" t="s">
        <v>88</v>
      </c>
      <c r="AV325" s="12" t="s">
        <v>88</v>
      </c>
      <c r="AW325" s="12" t="s">
        <v>4</v>
      </c>
      <c r="AX325" s="12" t="s">
        <v>78</v>
      </c>
      <c r="AY325" s="164" t="s">
        <v>150</v>
      </c>
    </row>
    <row r="326" spans="2:65" s="13" customFormat="1" ht="11.25">
      <c r="B326" s="181"/>
      <c r="D326" s="163" t="s">
        <v>167</v>
      </c>
      <c r="E326" s="182" t="s">
        <v>1</v>
      </c>
      <c r="F326" s="183" t="s">
        <v>437</v>
      </c>
      <c r="H326" s="184">
        <v>15</v>
      </c>
      <c r="I326" s="185"/>
      <c r="J326" s="185"/>
      <c r="M326" s="181"/>
      <c r="N326" s="186"/>
      <c r="X326" s="187"/>
      <c r="AT326" s="182" t="s">
        <v>167</v>
      </c>
      <c r="AU326" s="182" t="s">
        <v>88</v>
      </c>
      <c r="AV326" s="13" t="s">
        <v>158</v>
      </c>
      <c r="AW326" s="13" t="s">
        <v>4</v>
      </c>
      <c r="AX326" s="13" t="s">
        <v>86</v>
      </c>
      <c r="AY326" s="182" t="s">
        <v>150</v>
      </c>
    </row>
    <row r="327" spans="2:65" s="1" customFormat="1" ht="24.2" customHeight="1">
      <c r="B327" s="115"/>
      <c r="C327" s="146" t="s">
        <v>684</v>
      </c>
      <c r="D327" s="146" t="s">
        <v>153</v>
      </c>
      <c r="E327" s="147" t="s">
        <v>685</v>
      </c>
      <c r="F327" s="148" t="s">
        <v>686</v>
      </c>
      <c r="G327" s="149" t="s">
        <v>186</v>
      </c>
      <c r="H327" s="150">
        <v>64</v>
      </c>
      <c r="I327" s="151"/>
      <c r="J327" s="151"/>
      <c r="K327" s="152">
        <f>ROUND(P327*H327,2)</f>
        <v>0</v>
      </c>
      <c r="L327" s="148" t="s">
        <v>1</v>
      </c>
      <c r="M327" s="30"/>
      <c r="N327" s="153" t="s">
        <v>1</v>
      </c>
      <c r="O327" s="114" t="s">
        <v>41</v>
      </c>
      <c r="P327" s="154">
        <f>I327+J327</f>
        <v>0</v>
      </c>
      <c r="Q327" s="154">
        <f>ROUND(I327*H327,2)</f>
        <v>0</v>
      </c>
      <c r="R327" s="154">
        <f>ROUND(J327*H327,2)</f>
        <v>0</v>
      </c>
      <c r="T327" s="155">
        <f>S327*H327</f>
        <v>0</v>
      </c>
      <c r="U327" s="155">
        <v>0</v>
      </c>
      <c r="V327" s="155">
        <f>U327*H327</f>
        <v>0</v>
      </c>
      <c r="W327" s="155">
        <v>0</v>
      </c>
      <c r="X327" s="156">
        <f>W327*H327</f>
        <v>0</v>
      </c>
      <c r="AR327" s="157" t="s">
        <v>245</v>
      </c>
      <c r="AT327" s="157" t="s">
        <v>153</v>
      </c>
      <c r="AU327" s="157" t="s">
        <v>88</v>
      </c>
      <c r="AY327" s="15" t="s">
        <v>150</v>
      </c>
      <c r="BE327" s="158">
        <f>IF(O327="základní",K327,0)</f>
        <v>0</v>
      </c>
      <c r="BF327" s="158">
        <f>IF(O327="snížená",K327,0)</f>
        <v>0</v>
      </c>
      <c r="BG327" s="158">
        <f>IF(O327="zákl. přenesená",K327,0)</f>
        <v>0</v>
      </c>
      <c r="BH327" s="158">
        <f>IF(O327="sníž. přenesená",K327,0)</f>
        <v>0</v>
      </c>
      <c r="BI327" s="158">
        <f>IF(O327="nulová",K327,0)</f>
        <v>0</v>
      </c>
      <c r="BJ327" s="15" t="s">
        <v>86</v>
      </c>
      <c r="BK327" s="158">
        <f>ROUND(P327*H327,2)</f>
        <v>0</v>
      </c>
      <c r="BL327" s="15" t="s">
        <v>245</v>
      </c>
      <c r="BM327" s="157" t="s">
        <v>687</v>
      </c>
    </row>
    <row r="328" spans="2:65" s="1" customFormat="1" ht="21.75" customHeight="1">
      <c r="B328" s="115"/>
      <c r="C328" s="170" t="s">
        <v>688</v>
      </c>
      <c r="D328" s="170" t="s">
        <v>227</v>
      </c>
      <c r="E328" s="171" t="s">
        <v>689</v>
      </c>
      <c r="F328" s="172" t="s">
        <v>690</v>
      </c>
      <c r="G328" s="173" t="s">
        <v>186</v>
      </c>
      <c r="H328" s="174">
        <v>64</v>
      </c>
      <c r="I328" s="175"/>
      <c r="J328" s="176"/>
      <c r="K328" s="177">
        <f>ROUND(P328*H328,2)</f>
        <v>0</v>
      </c>
      <c r="L328" s="172" t="s">
        <v>1</v>
      </c>
      <c r="M328" s="178"/>
      <c r="N328" s="179" t="s">
        <v>1</v>
      </c>
      <c r="O328" s="114" t="s">
        <v>41</v>
      </c>
      <c r="P328" s="154">
        <f>I328+J328</f>
        <v>0</v>
      </c>
      <c r="Q328" s="154">
        <f>ROUND(I328*H328,2)</f>
        <v>0</v>
      </c>
      <c r="R328" s="154">
        <f>ROUND(J328*H328,2)</f>
        <v>0</v>
      </c>
      <c r="T328" s="155">
        <f>S328*H328</f>
        <v>0</v>
      </c>
      <c r="U328" s="155">
        <v>0</v>
      </c>
      <c r="V328" s="155">
        <f>U328*H328</f>
        <v>0</v>
      </c>
      <c r="W328" s="155">
        <v>0</v>
      </c>
      <c r="X328" s="156">
        <f>W328*H328</f>
        <v>0</v>
      </c>
      <c r="AR328" s="157" t="s">
        <v>310</v>
      </c>
      <c r="AT328" s="157" t="s">
        <v>227</v>
      </c>
      <c r="AU328" s="157" t="s">
        <v>88</v>
      </c>
      <c r="AY328" s="15" t="s">
        <v>150</v>
      </c>
      <c r="BE328" s="158">
        <f>IF(O328="základní",K328,0)</f>
        <v>0</v>
      </c>
      <c r="BF328" s="158">
        <f>IF(O328="snížená",K328,0)</f>
        <v>0</v>
      </c>
      <c r="BG328" s="158">
        <f>IF(O328="zákl. přenesená",K328,0)</f>
        <v>0</v>
      </c>
      <c r="BH328" s="158">
        <f>IF(O328="sníž. přenesená",K328,0)</f>
        <v>0</v>
      </c>
      <c r="BI328" s="158">
        <f>IF(O328="nulová",K328,0)</f>
        <v>0</v>
      </c>
      <c r="BJ328" s="15" t="s">
        <v>86</v>
      </c>
      <c r="BK328" s="158">
        <f>ROUND(P328*H328,2)</f>
        <v>0</v>
      </c>
      <c r="BL328" s="15" t="s">
        <v>310</v>
      </c>
      <c r="BM328" s="157" t="s">
        <v>691</v>
      </c>
    </row>
    <row r="329" spans="2:65" s="1" customFormat="1" ht="21.75" customHeight="1">
      <c r="B329" s="115"/>
      <c r="C329" s="146" t="s">
        <v>692</v>
      </c>
      <c r="D329" s="146" t="s">
        <v>153</v>
      </c>
      <c r="E329" s="147" t="s">
        <v>693</v>
      </c>
      <c r="F329" s="148" t="s">
        <v>694</v>
      </c>
      <c r="G329" s="149" t="s">
        <v>186</v>
      </c>
      <c r="H329" s="150">
        <v>14</v>
      </c>
      <c r="I329" s="151"/>
      <c r="J329" s="151"/>
      <c r="K329" s="152">
        <f>ROUND(P329*H329,2)</f>
        <v>0</v>
      </c>
      <c r="L329" s="148" t="s">
        <v>1</v>
      </c>
      <c r="M329" s="30"/>
      <c r="N329" s="153" t="s">
        <v>1</v>
      </c>
      <c r="O329" s="114" t="s">
        <v>41</v>
      </c>
      <c r="P329" s="154">
        <f>I329+J329</f>
        <v>0</v>
      </c>
      <c r="Q329" s="154">
        <f>ROUND(I329*H329,2)</f>
        <v>0</v>
      </c>
      <c r="R329" s="154">
        <f>ROUND(J329*H329,2)</f>
        <v>0</v>
      </c>
      <c r="T329" s="155">
        <f>S329*H329</f>
        <v>0</v>
      </c>
      <c r="U329" s="155">
        <v>0</v>
      </c>
      <c r="V329" s="155">
        <f>U329*H329</f>
        <v>0</v>
      </c>
      <c r="W329" s="155">
        <v>0</v>
      </c>
      <c r="X329" s="156">
        <f>W329*H329</f>
        <v>0</v>
      </c>
      <c r="AR329" s="157" t="s">
        <v>158</v>
      </c>
      <c r="AT329" s="157" t="s">
        <v>153</v>
      </c>
      <c r="AU329" s="157" t="s">
        <v>88</v>
      </c>
      <c r="AY329" s="15" t="s">
        <v>150</v>
      </c>
      <c r="BE329" s="158">
        <f>IF(O329="základní",K329,0)</f>
        <v>0</v>
      </c>
      <c r="BF329" s="158">
        <f>IF(O329="snížená",K329,0)</f>
        <v>0</v>
      </c>
      <c r="BG329" s="158">
        <f>IF(O329="zákl. přenesená",K329,0)</f>
        <v>0</v>
      </c>
      <c r="BH329" s="158">
        <f>IF(O329="sníž. přenesená",K329,0)</f>
        <v>0</v>
      </c>
      <c r="BI329" s="158">
        <f>IF(O329="nulová",K329,0)</f>
        <v>0</v>
      </c>
      <c r="BJ329" s="15" t="s">
        <v>86</v>
      </c>
      <c r="BK329" s="158">
        <f>ROUND(P329*H329,2)</f>
        <v>0</v>
      </c>
      <c r="BL329" s="15" t="s">
        <v>158</v>
      </c>
      <c r="BM329" s="157" t="s">
        <v>695</v>
      </c>
    </row>
    <row r="330" spans="2:65" s="1" customFormat="1" ht="16.5" customHeight="1">
      <c r="B330" s="115"/>
      <c r="C330" s="170" t="s">
        <v>696</v>
      </c>
      <c r="D330" s="170" t="s">
        <v>227</v>
      </c>
      <c r="E330" s="171" t="s">
        <v>697</v>
      </c>
      <c r="F330" s="172" t="s">
        <v>698</v>
      </c>
      <c r="G330" s="173" t="s">
        <v>186</v>
      </c>
      <c r="H330" s="174">
        <v>14</v>
      </c>
      <c r="I330" s="175"/>
      <c r="J330" s="176"/>
      <c r="K330" s="177">
        <f>ROUND(P330*H330,2)</f>
        <v>0</v>
      </c>
      <c r="L330" s="172" t="s">
        <v>1</v>
      </c>
      <c r="M330" s="178"/>
      <c r="N330" s="179" t="s">
        <v>1</v>
      </c>
      <c r="O330" s="114" t="s">
        <v>41</v>
      </c>
      <c r="P330" s="154">
        <f>I330+J330</f>
        <v>0</v>
      </c>
      <c r="Q330" s="154">
        <f>ROUND(I330*H330,2)</f>
        <v>0</v>
      </c>
      <c r="R330" s="154">
        <f>ROUND(J330*H330,2)</f>
        <v>0</v>
      </c>
      <c r="T330" s="155">
        <f>S330*H330</f>
        <v>0</v>
      </c>
      <c r="U330" s="155">
        <v>0</v>
      </c>
      <c r="V330" s="155">
        <f>U330*H330</f>
        <v>0</v>
      </c>
      <c r="W330" s="155">
        <v>0</v>
      </c>
      <c r="X330" s="156">
        <f>W330*H330</f>
        <v>0</v>
      </c>
      <c r="AR330" s="157" t="s">
        <v>196</v>
      </c>
      <c r="AT330" s="157" t="s">
        <v>227</v>
      </c>
      <c r="AU330" s="157" t="s">
        <v>88</v>
      </c>
      <c r="AY330" s="15" t="s">
        <v>150</v>
      </c>
      <c r="BE330" s="158">
        <f>IF(O330="základní",K330,0)</f>
        <v>0</v>
      </c>
      <c r="BF330" s="158">
        <f>IF(O330="snížená",K330,0)</f>
        <v>0</v>
      </c>
      <c r="BG330" s="158">
        <f>IF(O330="zákl. přenesená",K330,0)</f>
        <v>0</v>
      </c>
      <c r="BH330" s="158">
        <f>IF(O330="sníž. přenesená",K330,0)</f>
        <v>0</v>
      </c>
      <c r="BI330" s="158">
        <f>IF(O330="nulová",K330,0)</f>
        <v>0</v>
      </c>
      <c r="BJ330" s="15" t="s">
        <v>86</v>
      </c>
      <c r="BK330" s="158">
        <f>ROUND(P330*H330,2)</f>
        <v>0</v>
      </c>
      <c r="BL330" s="15" t="s">
        <v>158</v>
      </c>
      <c r="BM330" s="157" t="s">
        <v>699</v>
      </c>
    </row>
    <row r="331" spans="2:65" s="12" customFormat="1" ht="11.25">
      <c r="B331" s="162"/>
      <c r="D331" s="163" t="s">
        <v>167</v>
      </c>
      <c r="E331" s="164" t="s">
        <v>1</v>
      </c>
      <c r="F331" s="165" t="s">
        <v>700</v>
      </c>
      <c r="H331" s="166">
        <v>8</v>
      </c>
      <c r="I331" s="167"/>
      <c r="J331" s="167"/>
      <c r="M331" s="162"/>
      <c r="N331" s="168"/>
      <c r="X331" s="169"/>
      <c r="AT331" s="164" t="s">
        <v>167</v>
      </c>
      <c r="AU331" s="164" t="s">
        <v>88</v>
      </c>
      <c r="AV331" s="12" t="s">
        <v>88</v>
      </c>
      <c r="AW331" s="12" t="s">
        <v>4</v>
      </c>
      <c r="AX331" s="12" t="s">
        <v>78</v>
      </c>
      <c r="AY331" s="164" t="s">
        <v>150</v>
      </c>
    </row>
    <row r="332" spans="2:65" s="12" customFormat="1" ht="11.25">
      <c r="B332" s="162"/>
      <c r="D332" s="163" t="s">
        <v>167</v>
      </c>
      <c r="E332" s="164" t="s">
        <v>1</v>
      </c>
      <c r="F332" s="165" t="s">
        <v>683</v>
      </c>
      <c r="H332" s="166">
        <v>6</v>
      </c>
      <c r="I332" s="167"/>
      <c r="J332" s="167"/>
      <c r="M332" s="162"/>
      <c r="N332" s="168"/>
      <c r="X332" s="169"/>
      <c r="AT332" s="164" t="s">
        <v>167</v>
      </c>
      <c r="AU332" s="164" t="s">
        <v>88</v>
      </c>
      <c r="AV332" s="12" t="s">
        <v>88</v>
      </c>
      <c r="AW332" s="12" t="s">
        <v>4</v>
      </c>
      <c r="AX332" s="12" t="s">
        <v>78</v>
      </c>
      <c r="AY332" s="164" t="s">
        <v>150</v>
      </c>
    </row>
    <row r="333" spans="2:65" s="13" customFormat="1" ht="11.25">
      <c r="B333" s="181"/>
      <c r="D333" s="163" t="s">
        <v>167</v>
      </c>
      <c r="E333" s="182" t="s">
        <v>1</v>
      </c>
      <c r="F333" s="183" t="s">
        <v>437</v>
      </c>
      <c r="H333" s="184">
        <v>14</v>
      </c>
      <c r="I333" s="185"/>
      <c r="J333" s="185"/>
      <c r="M333" s="181"/>
      <c r="N333" s="186"/>
      <c r="X333" s="187"/>
      <c r="AT333" s="182" t="s">
        <v>167</v>
      </c>
      <c r="AU333" s="182" t="s">
        <v>88</v>
      </c>
      <c r="AV333" s="13" t="s">
        <v>158</v>
      </c>
      <c r="AW333" s="13" t="s">
        <v>4</v>
      </c>
      <c r="AX333" s="13" t="s">
        <v>86</v>
      </c>
      <c r="AY333" s="182" t="s">
        <v>150</v>
      </c>
    </row>
    <row r="334" spans="2:65" s="1" customFormat="1" ht="21.75" customHeight="1">
      <c r="B334" s="115"/>
      <c r="C334" s="146" t="s">
        <v>701</v>
      </c>
      <c r="D334" s="146" t="s">
        <v>153</v>
      </c>
      <c r="E334" s="147" t="s">
        <v>702</v>
      </c>
      <c r="F334" s="148" t="s">
        <v>703</v>
      </c>
      <c r="G334" s="149" t="s">
        <v>186</v>
      </c>
      <c r="H334" s="150">
        <v>47</v>
      </c>
      <c r="I334" s="151"/>
      <c r="J334" s="151"/>
      <c r="K334" s="152">
        <f t="shared" ref="K334:K344" si="71">ROUND(P334*H334,2)</f>
        <v>0</v>
      </c>
      <c r="L334" s="148" t="s">
        <v>1</v>
      </c>
      <c r="M334" s="30"/>
      <c r="N334" s="153" t="s">
        <v>1</v>
      </c>
      <c r="O334" s="114" t="s">
        <v>41</v>
      </c>
      <c r="P334" s="154">
        <f t="shared" ref="P334:P344" si="72">I334+J334</f>
        <v>0</v>
      </c>
      <c r="Q334" s="154">
        <f t="shared" ref="Q334:Q344" si="73">ROUND(I334*H334,2)</f>
        <v>0</v>
      </c>
      <c r="R334" s="154">
        <f t="shared" ref="R334:R344" si="74">ROUND(J334*H334,2)</f>
        <v>0</v>
      </c>
      <c r="T334" s="155">
        <f t="shared" ref="T334:T344" si="75">S334*H334</f>
        <v>0</v>
      </c>
      <c r="U334" s="155">
        <v>0</v>
      </c>
      <c r="V334" s="155">
        <f t="shared" ref="V334:V344" si="76">U334*H334</f>
        <v>0</v>
      </c>
      <c r="W334" s="155">
        <v>0</v>
      </c>
      <c r="X334" s="156">
        <f t="shared" ref="X334:X344" si="77">W334*H334</f>
        <v>0</v>
      </c>
      <c r="AR334" s="157" t="s">
        <v>158</v>
      </c>
      <c r="AT334" s="157" t="s">
        <v>153</v>
      </c>
      <c r="AU334" s="157" t="s">
        <v>88</v>
      </c>
      <c r="AY334" s="15" t="s">
        <v>150</v>
      </c>
      <c r="BE334" s="158">
        <f t="shared" ref="BE334:BE344" si="78">IF(O334="základní",K334,0)</f>
        <v>0</v>
      </c>
      <c r="BF334" s="158">
        <f t="shared" ref="BF334:BF344" si="79">IF(O334="snížená",K334,0)</f>
        <v>0</v>
      </c>
      <c r="BG334" s="158">
        <f t="shared" ref="BG334:BG344" si="80">IF(O334="zákl. přenesená",K334,0)</f>
        <v>0</v>
      </c>
      <c r="BH334" s="158">
        <f t="shared" ref="BH334:BH344" si="81">IF(O334="sníž. přenesená",K334,0)</f>
        <v>0</v>
      </c>
      <c r="BI334" s="158">
        <f t="shared" ref="BI334:BI344" si="82">IF(O334="nulová",K334,0)</f>
        <v>0</v>
      </c>
      <c r="BJ334" s="15" t="s">
        <v>86</v>
      </c>
      <c r="BK334" s="158">
        <f t="shared" ref="BK334:BK344" si="83">ROUND(P334*H334,2)</f>
        <v>0</v>
      </c>
      <c r="BL334" s="15" t="s">
        <v>158</v>
      </c>
      <c r="BM334" s="157" t="s">
        <v>704</v>
      </c>
    </row>
    <row r="335" spans="2:65" s="1" customFormat="1" ht="16.5" customHeight="1">
      <c r="B335" s="115"/>
      <c r="C335" s="170" t="s">
        <v>705</v>
      </c>
      <c r="D335" s="170" t="s">
        <v>227</v>
      </c>
      <c r="E335" s="171" t="s">
        <v>706</v>
      </c>
      <c r="F335" s="172" t="s">
        <v>707</v>
      </c>
      <c r="G335" s="173" t="s">
        <v>186</v>
      </c>
      <c r="H335" s="174">
        <v>47</v>
      </c>
      <c r="I335" s="175"/>
      <c r="J335" s="176"/>
      <c r="K335" s="177">
        <f t="shared" si="71"/>
        <v>0</v>
      </c>
      <c r="L335" s="172" t="s">
        <v>1</v>
      </c>
      <c r="M335" s="178"/>
      <c r="N335" s="179" t="s">
        <v>1</v>
      </c>
      <c r="O335" s="114" t="s">
        <v>41</v>
      </c>
      <c r="P335" s="154">
        <f t="shared" si="72"/>
        <v>0</v>
      </c>
      <c r="Q335" s="154">
        <f t="shared" si="73"/>
        <v>0</v>
      </c>
      <c r="R335" s="154">
        <f t="shared" si="74"/>
        <v>0</v>
      </c>
      <c r="T335" s="155">
        <f t="shared" si="75"/>
        <v>0</v>
      </c>
      <c r="U335" s="155">
        <v>0</v>
      </c>
      <c r="V335" s="155">
        <f t="shared" si="76"/>
        <v>0</v>
      </c>
      <c r="W335" s="155">
        <v>0</v>
      </c>
      <c r="X335" s="156">
        <f t="shared" si="77"/>
        <v>0</v>
      </c>
      <c r="AR335" s="157" t="s">
        <v>196</v>
      </c>
      <c r="AT335" s="157" t="s">
        <v>227</v>
      </c>
      <c r="AU335" s="157" t="s">
        <v>88</v>
      </c>
      <c r="AY335" s="15" t="s">
        <v>150</v>
      </c>
      <c r="BE335" s="158">
        <f t="shared" si="78"/>
        <v>0</v>
      </c>
      <c r="BF335" s="158">
        <f t="shared" si="79"/>
        <v>0</v>
      </c>
      <c r="BG335" s="158">
        <f t="shared" si="80"/>
        <v>0</v>
      </c>
      <c r="BH335" s="158">
        <f t="shared" si="81"/>
        <v>0</v>
      </c>
      <c r="BI335" s="158">
        <f t="shared" si="82"/>
        <v>0</v>
      </c>
      <c r="BJ335" s="15" t="s">
        <v>86</v>
      </c>
      <c r="BK335" s="158">
        <f t="shared" si="83"/>
        <v>0</v>
      </c>
      <c r="BL335" s="15" t="s">
        <v>158</v>
      </c>
      <c r="BM335" s="157" t="s">
        <v>708</v>
      </c>
    </row>
    <row r="336" spans="2:65" s="1" customFormat="1" ht="24.2" customHeight="1">
      <c r="B336" s="115"/>
      <c r="C336" s="146" t="s">
        <v>709</v>
      </c>
      <c r="D336" s="146" t="s">
        <v>153</v>
      </c>
      <c r="E336" s="147" t="s">
        <v>710</v>
      </c>
      <c r="F336" s="148" t="s">
        <v>711</v>
      </c>
      <c r="G336" s="149" t="s">
        <v>186</v>
      </c>
      <c r="H336" s="150">
        <v>4</v>
      </c>
      <c r="I336" s="151"/>
      <c r="J336" s="151"/>
      <c r="K336" s="152">
        <f t="shared" si="71"/>
        <v>0</v>
      </c>
      <c r="L336" s="148" t="s">
        <v>1</v>
      </c>
      <c r="M336" s="30"/>
      <c r="N336" s="153" t="s">
        <v>1</v>
      </c>
      <c r="O336" s="114" t="s">
        <v>41</v>
      </c>
      <c r="P336" s="154">
        <f t="shared" si="72"/>
        <v>0</v>
      </c>
      <c r="Q336" s="154">
        <f t="shared" si="73"/>
        <v>0</v>
      </c>
      <c r="R336" s="154">
        <f t="shared" si="74"/>
        <v>0</v>
      </c>
      <c r="T336" s="155">
        <f t="shared" si="75"/>
        <v>0</v>
      </c>
      <c r="U336" s="155">
        <v>0</v>
      </c>
      <c r="V336" s="155">
        <f t="shared" si="76"/>
        <v>0</v>
      </c>
      <c r="W336" s="155">
        <v>0</v>
      </c>
      <c r="X336" s="156">
        <f t="shared" si="77"/>
        <v>0</v>
      </c>
      <c r="AR336" s="157" t="s">
        <v>158</v>
      </c>
      <c r="AT336" s="157" t="s">
        <v>153</v>
      </c>
      <c r="AU336" s="157" t="s">
        <v>88</v>
      </c>
      <c r="AY336" s="15" t="s">
        <v>150</v>
      </c>
      <c r="BE336" s="158">
        <f t="shared" si="78"/>
        <v>0</v>
      </c>
      <c r="BF336" s="158">
        <f t="shared" si="79"/>
        <v>0</v>
      </c>
      <c r="BG336" s="158">
        <f t="shared" si="80"/>
        <v>0</v>
      </c>
      <c r="BH336" s="158">
        <f t="shared" si="81"/>
        <v>0</v>
      </c>
      <c r="BI336" s="158">
        <f t="shared" si="82"/>
        <v>0</v>
      </c>
      <c r="BJ336" s="15" t="s">
        <v>86</v>
      </c>
      <c r="BK336" s="158">
        <f t="shared" si="83"/>
        <v>0</v>
      </c>
      <c r="BL336" s="15" t="s">
        <v>158</v>
      </c>
      <c r="BM336" s="157" t="s">
        <v>712</v>
      </c>
    </row>
    <row r="337" spans="2:65" s="1" customFormat="1" ht="24.2" customHeight="1">
      <c r="B337" s="115"/>
      <c r="C337" s="170" t="s">
        <v>713</v>
      </c>
      <c r="D337" s="170" t="s">
        <v>227</v>
      </c>
      <c r="E337" s="171" t="s">
        <v>714</v>
      </c>
      <c r="F337" s="172" t="s">
        <v>715</v>
      </c>
      <c r="G337" s="173" t="s">
        <v>186</v>
      </c>
      <c r="H337" s="174">
        <v>4</v>
      </c>
      <c r="I337" s="175"/>
      <c r="J337" s="176"/>
      <c r="K337" s="177">
        <f t="shared" si="71"/>
        <v>0</v>
      </c>
      <c r="L337" s="172" t="s">
        <v>1</v>
      </c>
      <c r="M337" s="178"/>
      <c r="N337" s="179" t="s">
        <v>1</v>
      </c>
      <c r="O337" s="114" t="s">
        <v>41</v>
      </c>
      <c r="P337" s="154">
        <f t="shared" si="72"/>
        <v>0</v>
      </c>
      <c r="Q337" s="154">
        <f t="shared" si="73"/>
        <v>0</v>
      </c>
      <c r="R337" s="154">
        <f t="shared" si="74"/>
        <v>0</v>
      </c>
      <c r="T337" s="155">
        <f t="shared" si="75"/>
        <v>0</v>
      </c>
      <c r="U337" s="155">
        <v>0</v>
      </c>
      <c r="V337" s="155">
        <f t="shared" si="76"/>
        <v>0</v>
      </c>
      <c r="W337" s="155">
        <v>0</v>
      </c>
      <c r="X337" s="156">
        <f t="shared" si="77"/>
        <v>0</v>
      </c>
      <c r="AR337" s="157" t="s">
        <v>196</v>
      </c>
      <c r="AT337" s="157" t="s">
        <v>227</v>
      </c>
      <c r="AU337" s="157" t="s">
        <v>88</v>
      </c>
      <c r="AY337" s="15" t="s">
        <v>150</v>
      </c>
      <c r="BE337" s="158">
        <f t="shared" si="78"/>
        <v>0</v>
      </c>
      <c r="BF337" s="158">
        <f t="shared" si="79"/>
        <v>0</v>
      </c>
      <c r="BG337" s="158">
        <f t="shared" si="80"/>
        <v>0</v>
      </c>
      <c r="BH337" s="158">
        <f t="shared" si="81"/>
        <v>0</v>
      </c>
      <c r="BI337" s="158">
        <f t="shared" si="82"/>
        <v>0</v>
      </c>
      <c r="BJ337" s="15" t="s">
        <v>86</v>
      </c>
      <c r="BK337" s="158">
        <f t="shared" si="83"/>
        <v>0</v>
      </c>
      <c r="BL337" s="15" t="s">
        <v>158</v>
      </c>
      <c r="BM337" s="157" t="s">
        <v>716</v>
      </c>
    </row>
    <row r="338" spans="2:65" s="1" customFormat="1" ht="24.2" customHeight="1">
      <c r="B338" s="115"/>
      <c r="C338" s="146" t="s">
        <v>717</v>
      </c>
      <c r="D338" s="146" t="s">
        <v>153</v>
      </c>
      <c r="E338" s="147" t="s">
        <v>718</v>
      </c>
      <c r="F338" s="148" t="s">
        <v>719</v>
      </c>
      <c r="G338" s="149" t="s">
        <v>186</v>
      </c>
      <c r="H338" s="150">
        <v>34</v>
      </c>
      <c r="I338" s="151"/>
      <c r="J338" s="151"/>
      <c r="K338" s="152">
        <f t="shared" si="71"/>
        <v>0</v>
      </c>
      <c r="L338" s="148" t="s">
        <v>1</v>
      </c>
      <c r="M338" s="30"/>
      <c r="N338" s="153" t="s">
        <v>1</v>
      </c>
      <c r="O338" s="114" t="s">
        <v>41</v>
      </c>
      <c r="P338" s="154">
        <f t="shared" si="72"/>
        <v>0</v>
      </c>
      <c r="Q338" s="154">
        <f t="shared" si="73"/>
        <v>0</v>
      </c>
      <c r="R338" s="154">
        <f t="shared" si="74"/>
        <v>0</v>
      </c>
      <c r="T338" s="155">
        <f t="shared" si="75"/>
        <v>0</v>
      </c>
      <c r="U338" s="155">
        <v>0</v>
      </c>
      <c r="V338" s="155">
        <f t="shared" si="76"/>
        <v>0</v>
      </c>
      <c r="W338" s="155">
        <v>0</v>
      </c>
      <c r="X338" s="156">
        <f t="shared" si="77"/>
        <v>0</v>
      </c>
      <c r="AR338" s="157" t="s">
        <v>158</v>
      </c>
      <c r="AT338" s="157" t="s">
        <v>153</v>
      </c>
      <c r="AU338" s="157" t="s">
        <v>88</v>
      </c>
      <c r="AY338" s="15" t="s">
        <v>150</v>
      </c>
      <c r="BE338" s="158">
        <f t="shared" si="78"/>
        <v>0</v>
      </c>
      <c r="BF338" s="158">
        <f t="shared" si="79"/>
        <v>0</v>
      </c>
      <c r="BG338" s="158">
        <f t="shared" si="80"/>
        <v>0</v>
      </c>
      <c r="BH338" s="158">
        <f t="shared" si="81"/>
        <v>0</v>
      </c>
      <c r="BI338" s="158">
        <f t="shared" si="82"/>
        <v>0</v>
      </c>
      <c r="BJ338" s="15" t="s">
        <v>86</v>
      </c>
      <c r="BK338" s="158">
        <f t="shared" si="83"/>
        <v>0</v>
      </c>
      <c r="BL338" s="15" t="s">
        <v>158</v>
      </c>
      <c r="BM338" s="157" t="s">
        <v>720</v>
      </c>
    </row>
    <row r="339" spans="2:65" s="1" customFormat="1" ht="24.2" customHeight="1">
      <c r="B339" s="115"/>
      <c r="C339" s="170" t="s">
        <v>721</v>
      </c>
      <c r="D339" s="170" t="s">
        <v>227</v>
      </c>
      <c r="E339" s="171" t="s">
        <v>722</v>
      </c>
      <c r="F339" s="172" t="s">
        <v>723</v>
      </c>
      <c r="G339" s="173" t="s">
        <v>186</v>
      </c>
      <c r="H339" s="174">
        <v>34</v>
      </c>
      <c r="I339" s="175"/>
      <c r="J339" s="176"/>
      <c r="K339" s="177">
        <f t="shared" si="71"/>
        <v>0</v>
      </c>
      <c r="L339" s="172" t="s">
        <v>1</v>
      </c>
      <c r="M339" s="178"/>
      <c r="N339" s="179" t="s">
        <v>1</v>
      </c>
      <c r="O339" s="114" t="s">
        <v>41</v>
      </c>
      <c r="P339" s="154">
        <f t="shared" si="72"/>
        <v>0</v>
      </c>
      <c r="Q339" s="154">
        <f t="shared" si="73"/>
        <v>0</v>
      </c>
      <c r="R339" s="154">
        <f t="shared" si="74"/>
        <v>0</v>
      </c>
      <c r="T339" s="155">
        <f t="shared" si="75"/>
        <v>0</v>
      </c>
      <c r="U339" s="155">
        <v>0</v>
      </c>
      <c r="V339" s="155">
        <f t="shared" si="76"/>
        <v>0</v>
      </c>
      <c r="W339" s="155">
        <v>0</v>
      </c>
      <c r="X339" s="156">
        <f t="shared" si="77"/>
        <v>0</v>
      </c>
      <c r="AR339" s="157" t="s">
        <v>196</v>
      </c>
      <c r="AT339" s="157" t="s">
        <v>227</v>
      </c>
      <c r="AU339" s="157" t="s">
        <v>88</v>
      </c>
      <c r="AY339" s="15" t="s">
        <v>150</v>
      </c>
      <c r="BE339" s="158">
        <f t="shared" si="78"/>
        <v>0</v>
      </c>
      <c r="BF339" s="158">
        <f t="shared" si="79"/>
        <v>0</v>
      </c>
      <c r="BG339" s="158">
        <f t="shared" si="80"/>
        <v>0</v>
      </c>
      <c r="BH339" s="158">
        <f t="shared" si="81"/>
        <v>0</v>
      </c>
      <c r="BI339" s="158">
        <f t="shared" si="82"/>
        <v>0</v>
      </c>
      <c r="BJ339" s="15" t="s">
        <v>86</v>
      </c>
      <c r="BK339" s="158">
        <f t="shared" si="83"/>
        <v>0</v>
      </c>
      <c r="BL339" s="15" t="s">
        <v>158</v>
      </c>
      <c r="BM339" s="157" t="s">
        <v>724</v>
      </c>
    </row>
    <row r="340" spans="2:65" s="1" customFormat="1" ht="24.2" customHeight="1">
      <c r="B340" s="115"/>
      <c r="C340" s="146" t="s">
        <v>725</v>
      </c>
      <c r="D340" s="146" t="s">
        <v>153</v>
      </c>
      <c r="E340" s="147" t="s">
        <v>726</v>
      </c>
      <c r="F340" s="148" t="s">
        <v>727</v>
      </c>
      <c r="G340" s="149" t="s">
        <v>186</v>
      </c>
      <c r="H340" s="150">
        <v>3</v>
      </c>
      <c r="I340" s="151"/>
      <c r="J340" s="151"/>
      <c r="K340" s="152">
        <f t="shared" si="71"/>
        <v>0</v>
      </c>
      <c r="L340" s="148" t="s">
        <v>1</v>
      </c>
      <c r="M340" s="30"/>
      <c r="N340" s="153" t="s">
        <v>1</v>
      </c>
      <c r="O340" s="114" t="s">
        <v>41</v>
      </c>
      <c r="P340" s="154">
        <f t="shared" si="72"/>
        <v>0</v>
      </c>
      <c r="Q340" s="154">
        <f t="shared" si="73"/>
        <v>0</v>
      </c>
      <c r="R340" s="154">
        <f t="shared" si="74"/>
        <v>0</v>
      </c>
      <c r="T340" s="155">
        <f t="shared" si="75"/>
        <v>0</v>
      </c>
      <c r="U340" s="155">
        <v>0</v>
      </c>
      <c r="V340" s="155">
        <f t="shared" si="76"/>
        <v>0</v>
      </c>
      <c r="W340" s="155">
        <v>0</v>
      </c>
      <c r="X340" s="156">
        <f t="shared" si="77"/>
        <v>0</v>
      </c>
      <c r="AR340" s="157" t="s">
        <v>245</v>
      </c>
      <c r="AT340" s="157" t="s">
        <v>153</v>
      </c>
      <c r="AU340" s="157" t="s">
        <v>88</v>
      </c>
      <c r="AY340" s="15" t="s">
        <v>150</v>
      </c>
      <c r="BE340" s="158">
        <f t="shared" si="78"/>
        <v>0</v>
      </c>
      <c r="BF340" s="158">
        <f t="shared" si="79"/>
        <v>0</v>
      </c>
      <c r="BG340" s="158">
        <f t="shared" si="80"/>
        <v>0</v>
      </c>
      <c r="BH340" s="158">
        <f t="shared" si="81"/>
        <v>0</v>
      </c>
      <c r="BI340" s="158">
        <f t="shared" si="82"/>
        <v>0</v>
      </c>
      <c r="BJ340" s="15" t="s">
        <v>86</v>
      </c>
      <c r="BK340" s="158">
        <f t="shared" si="83"/>
        <v>0</v>
      </c>
      <c r="BL340" s="15" t="s">
        <v>245</v>
      </c>
      <c r="BM340" s="157" t="s">
        <v>728</v>
      </c>
    </row>
    <row r="341" spans="2:65" s="1" customFormat="1" ht="21.75" customHeight="1">
      <c r="B341" s="115"/>
      <c r="C341" s="170" t="s">
        <v>729</v>
      </c>
      <c r="D341" s="170" t="s">
        <v>227</v>
      </c>
      <c r="E341" s="171" t="s">
        <v>730</v>
      </c>
      <c r="F341" s="172" t="s">
        <v>731</v>
      </c>
      <c r="G341" s="173" t="s">
        <v>186</v>
      </c>
      <c r="H341" s="174">
        <v>3</v>
      </c>
      <c r="I341" s="175"/>
      <c r="J341" s="176"/>
      <c r="K341" s="177">
        <f t="shared" si="71"/>
        <v>0</v>
      </c>
      <c r="L341" s="172" t="s">
        <v>1</v>
      </c>
      <c r="M341" s="178"/>
      <c r="N341" s="179" t="s">
        <v>1</v>
      </c>
      <c r="O341" s="114" t="s">
        <v>41</v>
      </c>
      <c r="P341" s="154">
        <f t="shared" si="72"/>
        <v>0</v>
      </c>
      <c r="Q341" s="154">
        <f t="shared" si="73"/>
        <v>0</v>
      </c>
      <c r="R341" s="154">
        <f t="shared" si="74"/>
        <v>0</v>
      </c>
      <c r="T341" s="155">
        <f t="shared" si="75"/>
        <v>0</v>
      </c>
      <c r="U341" s="155">
        <v>0</v>
      </c>
      <c r="V341" s="155">
        <f t="shared" si="76"/>
        <v>0</v>
      </c>
      <c r="W341" s="155">
        <v>0</v>
      </c>
      <c r="X341" s="156">
        <f t="shared" si="77"/>
        <v>0</v>
      </c>
      <c r="AR341" s="157" t="s">
        <v>245</v>
      </c>
      <c r="AT341" s="157" t="s">
        <v>227</v>
      </c>
      <c r="AU341" s="157" t="s">
        <v>88</v>
      </c>
      <c r="AY341" s="15" t="s">
        <v>150</v>
      </c>
      <c r="BE341" s="158">
        <f t="shared" si="78"/>
        <v>0</v>
      </c>
      <c r="BF341" s="158">
        <f t="shared" si="79"/>
        <v>0</v>
      </c>
      <c r="BG341" s="158">
        <f t="shared" si="80"/>
        <v>0</v>
      </c>
      <c r="BH341" s="158">
        <f t="shared" si="81"/>
        <v>0</v>
      </c>
      <c r="BI341" s="158">
        <f t="shared" si="82"/>
        <v>0</v>
      </c>
      <c r="BJ341" s="15" t="s">
        <v>86</v>
      </c>
      <c r="BK341" s="158">
        <f t="shared" si="83"/>
        <v>0</v>
      </c>
      <c r="BL341" s="15" t="s">
        <v>245</v>
      </c>
      <c r="BM341" s="157" t="s">
        <v>732</v>
      </c>
    </row>
    <row r="342" spans="2:65" s="1" customFormat="1" ht="16.5" customHeight="1">
      <c r="B342" s="115"/>
      <c r="C342" s="146" t="s">
        <v>733</v>
      </c>
      <c r="D342" s="146" t="s">
        <v>153</v>
      </c>
      <c r="E342" s="147" t="s">
        <v>734</v>
      </c>
      <c r="F342" s="148" t="s">
        <v>735</v>
      </c>
      <c r="G342" s="149" t="s">
        <v>186</v>
      </c>
      <c r="H342" s="150">
        <v>12</v>
      </c>
      <c r="I342" s="151"/>
      <c r="J342" s="151"/>
      <c r="K342" s="152">
        <f t="shared" si="71"/>
        <v>0</v>
      </c>
      <c r="L342" s="148" t="s">
        <v>1</v>
      </c>
      <c r="M342" s="30"/>
      <c r="N342" s="153" t="s">
        <v>1</v>
      </c>
      <c r="O342" s="114" t="s">
        <v>41</v>
      </c>
      <c r="P342" s="154">
        <f t="shared" si="72"/>
        <v>0</v>
      </c>
      <c r="Q342" s="154">
        <f t="shared" si="73"/>
        <v>0</v>
      </c>
      <c r="R342" s="154">
        <f t="shared" si="74"/>
        <v>0</v>
      </c>
      <c r="T342" s="155">
        <f t="shared" si="75"/>
        <v>0</v>
      </c>
      <c r="U342" s="155">
        <v>0</v>
      </c>
      <c r="V342" s="155">
        <f t="shared" si="76"/>
        <v>0</v>
      </c>
      <c r="W342" s="155">
        <v>0</v>
      </c>
      <c r="X342" s="156">
        <f t="shared" si="77"/>
        <v>0</v>
      </c>
      <c r="AR342" s="157" t="s">
        <v>245</v>
      </c>
      <c r="AT342" s="157" t="s">
        <v>153</v>
      </c>
      <c r="AU342" s="157" t="s">
        <v>88</v>
      </c>
      <c r="AY342" s="15" t="s">
        <v>150</v>
      </c>
      <c r="BE342" s="158">
        <f t="shared" si="78"/>
        <v>0</v>
      </c>
      <c r="BF342" s="158">
        <f t="shared" si="79"/>
        <v>0</v>
      </c>
      <c r="BG342" s="158">
        <f t="shared" si="80"/>
        <v>0</v>
      </c>
      <c r="BH342" s="158">
        <f t="shared" si="81"/>
        <v>0</v>
      </c>
      <c r="BI342" s="158">
        <f t="shared" si="82"/>
        <v>0</v>
      </c>
      <c r="BJ342" s="15" t="s">
        <v>86</v>
      </c>
      <c r="BK342" s="158">
        <f t="shared" si="83"/>
        <v>0</v>
      </c>
      <c r="BL342" s="15" t="s">
        <v>245</v>
      </c>
      <c r="BM342" s="157" t="s">
        <v>736</v>
      </c>
    </row>
    <row r="343" spans="2:65" s="1" customFormat="1" ht="16.5" customHeight="1">
      <c r="B343" s="115"/>
      <c r="C343" s="170" t="s">
        <v>737</v>
      </c>
      <c r="D343" s="170" t="s">
        <v>227</v>
      </c>
      <c r="E343" s="171" t="s">
        <v>738</v>
      </c>
      <c r="F343" s="172" t="s">
        <v>739</v>
      </c>
      <c r="G343" s="173" t="s">
        <v>186</v>
      </c>
      <c r="H343" s="174">
        <v>12</v>
      </c>
      <c r="I343" s="175"/>
      <c r="J343" s="176"/>
      <c r="K343" s="177">
        <f t="shared" si="71"/>
        <v>0</v>
      </c>
      <c r="L343" s="172" t="s">
        <v>1</v>
      </c>
      <c r="M343" s="178"/>
      <c r="N343" s="179" t="s">
        <v>1</v>
      </c>
      <c r="O343" s="114" t="s">
        <v>41</v>
      </c>
      <c r="P343" s="154">
        <f t="shared" si="72"/>
        <v>0</v>
      </c>
      <c r="Q343" s="154">
        <f t="shared" si="73"/>
        <v>0</v>
      </c>
      <c r="R343" s="154">
        <f t="shared" si="74"/>
        <v>0</v>
      </c>
      <c r="T343" s="155">
        <f t="shared" si="75"/>
        <v>0</v>
      </c>
      <c r="U343" s="155">
        <v>0</v>
      </c>
      <c r="V343" s="155">
        <f t="shared" si="76"/>
        <v>0</v>
      </c>
      <c r="W343" s="155">
        <v>0</v>
      </c>
      <c r="X343" s="156">
        <f t="shared" si="77"/>
        <v>0</v>
      </c>
      <c r="AR343" s="157" t="s">
        <v>245</v>
      </c>
      <c r="AT343" s="157" t="s">
        <v>227</v>
      </c>
      <c r="AU343" s="157" t="s">
        <v>88</v>
      </c>
      <c r="AY343" s="15" t="s">
        <v>150</v>
      </c>
      <c r="BE343" s="158">
        <f t="shared" si="78"/>
        <v>0</v>
      </c>
      <c r="BF343" s="158">
        <f t="shared" si="79"/>
        <v>0</v>
      </c>
      <c r="BG343" s="158">
        <f t="shared" si="80"/>
        <v>0</v>
      </c>
      <c r="BH343" s="158">
        <f t="shared" si="81"/>
        <v>0</v>
      </c>
      <c r="BI343" s="158">
        <f t="shared" si="82"/>
        <v>0</v>
      </c>
      <c r="BJ343" s="15" t="s">
        <v>86</v>
      </c>
      <c r="BK343" s="158">
        <f t="shared" si="83"/>
        <v>0</v>
      </c>
      <c r="BL343" s="15" t="s">
        <v>245</v>
      </c>
      <c r="BM343" s="157" t="s">
        <v>740</v>
      </c>
    </row>
    <row r="344" spans="2:65" s="1" customFormat="1" ht="16.5" customHeight="1">
      <c r="B344" s="115"/>
      <c r="C344" s="146" t="s">
        <v>741</v>
      </c>
      <c r="D344" s="146" t="s">
        <v>153</v>
      </c>
      <c r="E344" s="147" t="s">
        <v>742</v>
      </c>
      <c r="F344" s="148" t="s">
        <v>743</v>
      </c>
      <c r="G344" s="149" t="s">
        <v>211</v>
      </c>
      <c r="H344" s="150">
        <v>940.5</v>
      </c>
      <c r="I344" s="151"/>
      <c r="J344" s="151"/>
      <c r="K344" s="152">
        <f t="shared" si="71"/>
        <v>0</v>
      </c>
      <c r="L344" s="148" t="s">
        <v>1</v>
      </c>
      <c r="M344" s="30"/>
      <c r="N344" s="153" t="s">
        <v>1</v>
      </c>
      <c r="O344" s="114" t="s">
        <v>41</v>
      </c>
      <c r="P344" s="154">
        <f t="shared" si="72"/>
        <v>0</v>
      </c>
      <c r="Q344" s="154">
        <f t="shared" si="73"/>
        <v>0</v>
      </c>
      <c r="R344" s="154">
        <f t="shared" si="74"/>
        <v>0</v>
      </c>
      <c r="T344" s="155">
        <f t="shared" si="75"/>
        <v>0</v>
      </c>
      <c r="U344" s="155">
        <v>0</v>
      </c>
      <c r="V344" s="155">
        <f t="shared" si="76"/>
        <v>0</v>
      </c>
      <c r="W344" s="155">
        <v>0</v>
      </c>
      <c r="X344" s="156">
        <f t="shared" si="77"/>
        <v>0</v>
      </c>
      <c r="AR344" s="157" t="s">
        <v>158</v>
      </c>
      <c r="AT344" s="157" t="s">
        <v>153</v>
      </c>
      <c r="AU344" s="157" t="s">
        <v>88</v>
      </c>
      <c r="AY344" s="15" t="s">
        <v>150</v>
      </c>
      <c r="BE344" s="158">
        <f t="shared" si="78"/>
        <v>0</v>
      </c>
      <c r="BF344" s="158">
        <f t="shared" si="79"/>
        <v>0</v>
      </c>
      <c r="BG344" s="158">
        <f t="shared" si="80"/>
        <v>0</v>
      </c>
      <c r="BH344" s="158">
        <f t="shared" si="81"/>
        <v>0</v>
      </c>
      <c r="BI344" s="158">
        <f t="shared" si="82"/>
        <v>0</v>
      </c>
      <c r="BJ344" s="15" t="s">
        <v>86</v>
      </c>
      <c r="BK344" s="158">
        <f t="shared" si="83"/>
        <v>0</v>
      </c>
      <c r="BL344" s="15" t="s">
        <v>158</v>
      </c>
      <c r="BM344" s="157" t="s">
        <v>744</v>
      </c>
    </row>
    <row r="345" spans="2:65" s="12" customFormat="1" ht="11.25">
      <c r="B345" s="162"/>
      <c r="D345" s="163" t="s">
        <v>167</v>
      </c>
      <c r="F345" s="165" t="s">
        <v>745</v>
      </c>
      <c r="H345" s="166">
        <v>940.5</v>
      </c>
      <c r="I345" s="167"/>
      <c r="J345" s="167"/>
      <c r="M345" s="162"/>
      <c r="N345" s="168"/>
      <c r="X345" s="169"/>
      <c r="AT345" s="164" t="s">
        <v>167</v>
      </c>
      <c r="AU345" s="164" t="s">
        <v>88</v>
      </c>
      <c r="AV345" s="12" t="s">
        <v>88</v>
      </c>
      <c r="AW345" s="12" t="s">
        <v>3</v>
      </c>
      <c r="AX345" s="12" t="s">
        <v>86</v>
      </c>
      <c r="AY345" s="164" t="s">
        <v>150</v>
      </c>
    </row>
    <row r="346" spans="2:65" s="1" customFormat="1" ht="16.5" customHeight="1">
      <c r="B346" s="115"/>
      <c r="C346" s="170" t="s">
        <v>746</v>
      </c>
      <c r="D346" s="170" t="s">
        <v>227</v>
      </c>
      <c r="E346" s="171" t="s">
        <v>747</v>
      </c>
      <c r="F346" s="172" t="s">
        <v>748</v>
      </c>
      <c r="G346" s="173" t="s">
        <v>211</v>
      </c>
      <c r="H346" s="174">
        <v>940.5</v>
      </c>
      <c r="I346" s="175"/>
      <c r="J346" s="176"/>
      <c r="K346" s="177">
        <f>ROUND(P346*H346,2)</f>
        <v>0</v>
      </c>
      <c r="L346" s="172" t="s">
        <v>1</v>
      </c>
      <c r="M346" s="178"/>
      <c r="N346" s="179" t="s">
        <v>1</v>
      </c>
      <c r="O346" s="114" t="s">
        <v>41</v>
      </c>
      <c r="P346" s="154">
        <f>I346+J346</f>
        <v>0</v>
      </c>
      <c r="Q346" s="154">
        <f>ROUND(I346*H346,2)</f>
        <v>0</v>
      </c>
      <c r="R346" s="154">
        <f>ROUND(J346*H346,2)</f>
        <v>0</v>
      </c>
      <c r="T346" s="155">
        <f>S346*H346</f>
        <v>0</v>
      </c>
      <c r="U346" s="155">
        <v>0</v>
      </c>
      <c r="V346" s="155">
        <f>U346*H346</f>
        <v>0</v>
      </c>
      <c r="W346" s="155">
        <v>0</v>
      </c>
      <c r="X346" s="156">
        <f>W346*H346</f>
        <v>0</v>
      </c>
      <c r="AR346" s="157" t="s">
        <v>196</v>
      </c>
      <c r="AT346" s="157" t="s">
        <v>227</v>
      </c>
      <c r="AU346" s="157" t="s">
        <v>88</v>
      </c>
      <c r="AY346" s="15" t="s">
        <v>150</v>
      </c>
      <c r="BE346" s="158">
        <f>IF(O346="základní",K346,0)</f>
        <v>0</v>
      </c>
      <c r="BF346" s="158">
        <f>IF(O346="snížená",K346,0)</f>
        <v>0</v>
      </c>
      <c r="BG346" s="158">
        <f>IF(O346="zákl. přenesená",K346,0)</f>
        <v>0</v>
      </c>
      <c r="BH346" s="158">
        <f>IF(O346="sníž. přenesená",K346,0)</f>
        <v>0</v>
      </c>
      <c r="BI346" s="158">
        <f>IF(O346="nulová",K346,0)</f>
        <v>0</v>
      </c>
      <c r="BJ346" s="15" t="s">
        <v>86</v>
      </c>
      <c r="BK346" s="158">
        <f>ROUND(P346*H346,2)</f>
        <v>0</v>
      </c>
      <c r="BL346" s="15" t="s">
        <v>158</v>
      </c>
      <c r="BM346" s="157" t="s">
        <v>749</v>
      </c>
    </row>
    <row r="347" spans="2:65" s="12" customFormat="1" ht="11.25">
      <c r="B347" s="162"/>
      <c r="D347" s="163" t="s">
        <v>167</v>
      </c>
      <c r="E347" s="164" t="s">
        <v>1</v>
      </c>
      <c r="F347" s="165" t="s">
        <v>750</v>
      </c>
      <c r="H347" s="166">
        <v>855</v>
      </c>
      <c r="I347" s="167"/>
      <c r="J347" s="167"/>
      <c r="M347" s="162"/>
      <c r="N347" s="168"/>
      <c r="X347" s="169"/>
      <c r="AT347" s="164" t="s">
        <v>167</v>
      </c>
      <c r="AU347" s="164" t="s">
        <v>88</v>
      </c>
      <c r="AV347" s="12" t="s">
        <v>88</v>
      </c>
      <c r="AW347" s="12" t="s">
        <v>4</v>
      </c>
      <c r="AX347" s="12" t="s">
        <v>86</v>
      </c>
      <c r="AY347" s="164" t="s">
        <v>150</v>
      </c>
    </row>
    <row r="348" spans="2:65" s="12" customFormat="1" ht="11.25">
      <c r="B348" s="162"/>
      <c r="D348" s="163" t="s">
        <v>167</v>
      </c>
      <c r="F348" s="165" t="s">
        <v>745</v>
      </c>
      <c r="H348" s="166">
        <v>940.5</v>
      </c>
      <c r="I348" s="167"/>
      <c r="J348" s="167"/>
      <c r="M348" s="162"/>
      <c r="N348" s="168"/>
      <c r="X348" s="169"/>
      <c r="AT348" s="164" t="s">
        <v>167</v>
      </c>
      <c r="AU348" s="164" t="s">
        <v>88</v>
      </c>
      <c r="AV348" s="12" t="s">
        <v>88</v>
      </c>
      <c r="AW348" s="12" t="s">
        <v>3</v>
      </c>
      <c r="AX348" s="12" t="s">
        <v>86</v>
      </c>
      <c r="AY348" s="164" t="s">
        <v>150</v>
      </c>
    </row>
    <row r="349" spans="2:65" s="1" customFormat="1" ht="16.5" customHeight="1">
      <c r="B349" s="115"/>
      <c r="C349" s="146" t="s">
        <v>751</v>
      </c>
      <c r="D349" s="146" t="s">
        <v>153</v>
      </c>
      <c r="E349" s="147" t="s">
        <v>752</v>
      </c>
      <c r="F349" s="148" t="s">
        <v>753</v>
      </c>
      <c r="G349" s="149" t="s">
        <v>754</v>
      </c>
      <c r="H349" s="188"/>
      <c r="I349" s="151"/>
      <c r="J349" s="151"/>
      <c r="K349" s="152">
        <f>ROUND(P349*H349,2)</f>
        <v>0</v>
      </c>
      <c r="L349" s="148" t="s">
        <v>1</v>
      </c>
      <c r="M349" s="30"/>
      <c r="N349" s="153" t="s">
        <v>1</v>
      </c>
      <c r="O349" s="114" t="s">
        <v>41</v>
      </c>
      <c r="P349" s="154">
        <f>I349+J349</f>
        <v>0</v>
      </c>
      <c r="Q349" s="154">
        <f>ROUND(I349*H349,2)</f>
        <v>0</v>
      </c>
      <c r="R349" s="154">
        <f>ROUND(J349*H349,2)</f>
        <v>0</v>
      </c>
      <c r="T349" s="155">
        <f>S349*H349</f>
        <v>0</v>
      </c>
      <c r="U349" s="155">
        <v>0</v>
      </c>
      <c r="V349" s="155">
        <f>U349*H349</f>
        <v>0</v>
      </c>
      <c r="W349" s="155">
        <v>0</v>
      </c>
      <c r="X349" s="156">
        <f>W349*H349</f>
        <v>0</v>
      </c>
      <c r="AR349" s="157" t="s">
        <v>158</v>
      </c>
      <c r="AT349" s="157" t="s">
        <v>153</v>
      </c>
      <c r="AU349" s="157" t="s">
        <v>88</v>
      </c>
      <c r="AY349" s="15" t="s">
        <v>150</v>
      </c>
      <c r="BE349" s="158">
        <f>IF(O349="základní",K349,0)</f>
        <v>0</v>
      </c>
      <c r="BF349" s="158">
        <f>IF(O349="snížená",K349,0)</f>
        <v>0</v>
      </c>
      <c r="BG349" s="158">
        <f>IF(O349="zákl. přenesená",K349,0)</f>
        <v>0</v>
      </c>
      <c r="BH349" s="158">
        <f>IF(O349="sníž. přenesená",K349,0)</f>
        <v>0</v>
      </c>
      <c r="BI349" s="158">
        <f>IF(O349="nulová",K349,0)</f>
        <v>0</v>
      </c>
      <c r="BJ349" s="15" t="s">
        <v>86</v>
      </c>
      <c r="BK349" s="158">
        <f>ROUND(P349*H349,2)</f>
        <v>0</v>
      </c>
      <c r="BL349" s="15" t="s">
        <v>158</v>
      </c>
      <c r="BM349" s="157" t="s">
        <v>755</v>
      </c>
    </row>
    <row r="350" spans="2:65" s="11" customFormat="1" ht="25.9" customHeight="1">
      <c r="B350" s="133"/>
      <c r="D350" s="134" t="s">
        <v>77</v>
      </c>
      <c r="E350" s="135" t="s">
        <v>756</v>
      </c>
      <c r="F350" s="135" t="s">
        <v>757</v>
      </c>
      <c r="I350" s="136"/>
      <c r="J350" s="136"/>
      <c r="K350" s="137">
        <f>BK350</f>
        <v>0</v>
      </c>
      <c r="M350" s="133"/>
      <c r="N350" s="138"/>
      <c r="Q350" s="139">
        <f>SUM(Q351:Q455)</f>
        <v>0</v>
      </c>
      <c r="R350" s="139">
        <f>SUM(R351:R455)</f>
        <v>0</v>
      </c>
      <c r="T350" s="140">
        <f>SUM(T351:T455)</f>
        <v>0</v>
      </c>
      <c r="V350" s="140">
        <f>SUM(V351:V455)</f>
        <v>13.71839945</v>
      </c>
      <c r="X350" s="141">
        <f>SUM(X351:X455)</f>
        <v>177.20800000000003</v>
      </c>
      <c r="AR350" s="134" t="s">
        <v>169</v>
      </c>
      <c r="AT350" s="142" t="s">
        <v>77</v>
      </c>
      <c r="AU350" s="142" t="s">
        <v>78</v>
      </c>
      <c r="AY350" s="134" t="s">
        <v>150</v>
      </c>
      <c r="BK350" s="143">
        <f>SUM(BK351:BK455)</f>
        <v>0</v>
      </c>
    </row>
    <row r="351" spans="2:65" s="1" customFormat="1" ht="24">
      <c r="B351" s="115"/>
      <c r="C351" s="146" t="s">
        <v>758</v>
      </c>
      <c r="D351" s="146" t="s">
        <v>153</v>
      </c>
      <c r="E351" s="147" t="s">
        <v>759</v>
      </c>
      <c r="F351" s="148" t="s">
        <v>760</v>
      </c>
      <c r="G351" s="149" t="s">
        <v>761</v>
      </c>
      <c r="H351" s="150">
        <v>1</v>
      </c>
      <c r="I351" s="151"/>
      <c r="J351" s="151"/>
      <c r="K351" s="152">
        <f>ROUND(P351*H351,2)</f>
        <v>0</v>
      </c>
      <c r="L351" s="148" t="s">
        <v>762</v>
      </c>
      <c r="M351" s="30"/>
      <c r="N351" s="153" t="s">
        <v>1</v>
      </c>
      <c r="O351" s="114" t="s">
        <v>41</v>
      </c>
      <c r="P351" s="154">
        <f>I351+J351</f>
        <v>0</v>
      </c>
      <c r="Q351" s="154">
        <f>ROUND(I351*H351,2)</f>
        <v>0</v>
      </c>
      <c r="R351" s="154">
        <f>ROUND(J351*H351,2)</f>
        <v>0</v>
      </c>
      <c r="T351" s="155">
        <f>S351*H351</f>
        <v>0</v>
      </c>
      <c r="U351" s="155">
        <v>9.9000000000000008E-3</v>
      </c>
      <c r="V351" s="155">
        <f>U351*H351</f>
        <v>9.9000000000000008E-3</v>
      </c>
      <c r="W351" s="155">
        <v>0</v>
      </c>
      <c r="X351" s="156">
        <f>W351*H351</f>
        <v>0</v>
      </c>
      <c r="AR351" s="157" t="s">
        <v>174</v>
      </c>
      <c r="AT351" s="157" t="s">
        <v>153</v>
      </c>
      <c r="AU351" s="157" t="s">
        <v>86</v>
      </c>
      <c r="AY351" s="15" t="s">
        <v>150</v>
      </c>
      <c r="BE351" s="158">
        <f>IF(O351="základní",K351,0)</f>
        <v>0</v>
      </c>
      <c r="BF351" s="158">
        <f>IF(O351="snížená",K351,0)</f>
        <v>0</v>
      </c>
      <c r="BG351" s="158">
        <f>IF(O351="zákl. přenesená",K351,0)</f>
        <v>0</v>
      </c>
      <c r="BH351" s="158">
        <f>IF(O351="sníž. přenesená",K351,0)</f>
        <v>0</v>
      </c>
      <c r="BI351" s="158">
        <f>IF(O351="nulová",K351,0)</f>
        <v>0</v>
      </c>
      <c r="BJ351" s="15" t="s">
        <v>86</v>
      </c>
      <c r="BK351" s="158">
        <f>ROUND(P351*H351,2)</f>
        <v>0</v>
      </c>
      <c r="BL351" s="15" t="s">
        <v>174</v>
      </c>
      <c r="BM351" s="157" t="s">
        <v>763</v>
      </c>
    </row>
    <row r="352" spans="2:65" s="1" customFormat="1" ht="37.9" customHeight="1">
      <c r="B352" s="115"/>
      <c r="C352" s="146" t="s">
        <v>764</v>
      </c>
      <c r="D352" s="146" t="s">
        <v>153</v>
      </c>
      <c r="E352" s="147" t="s">
        <v>765</v>
      </c>
      <c r="F352" s="148" t="s">
        <v>766</v>
      </c>
      <c r="G352" s="149" t="s">
        <v>211</v>
      </c>
      <c r="H352" s="150">
        <v>272</v>
      </c>
      <c r="I352" s="151"/>
      <c r="J352" s="151"/>
      <c r="K352" s="152">
        <f>ROUND(P352*H352,2)</f>
        <v>0</v>
      </c>
      <c r="L352" s="148" t="s">
        <v>173</v>
      </c>
      <c r="M352" s="30"/>
      <c r="N352" s="153" t="s">
        <v>1</v>
      </c>
      <c r="O352" s="114" t="s">
        <v>41</v>
      </c>
      <c r="P352" s="154">
        <f>I352+J352</f>
        <v>0</v>
      </c>
      <c r="Q352" s="154">
        <f>ROUND(I352*H352,2)</f>
        <v>0</v>
      </c>
      <c r="R352" s="154">
        <f>ROUND(J352*H352,2)</f>
        <v>0</v>
      </c>
      <c r="T352" s="155">
        <f>S352*H352</f>
        <v>0</v>
      </c>
      <c r="U352" s="155">
        <v>1.3999999999999999E-4</v>
      </c>
      <c r="V352" s="155">
        <f>U352*H352</f>
        <v>3.8079999999999996E-2</v>
      </c>
      <c r="W352" s="155">
        <v>0</v>
      </c>
      <c r="X352" s="156">
        <f>W352*H352</f>
        <v>0</v>
      </c>
      <c r="AR352" s="157" t="s">
        <v>174</v>
      </c>
      <c r="AT352" s="157" t="s">
        <v>153</v>
      </c>
      <c r="AU352" s="157" t="s">
        <v>86</v>
      </c>
      <c r="AY352" s="15" t="s">
        <v>150</v>
      </c>
      <c r="BE352" s="158">
        <f>IF(O352="základní",K352,0)</f>
        <v>0</v>
      </c>
      <c r="BF352" s="158">
        <f>IF(O352="snížená",K352,0)</f>
        <v>0</v>
      </c>
      <c r="BG352" s="158">
        <f>IF(O352="zákl. přenesená",K352,0)</f>
        <v>0</v>
      </c>
      <c r="BH352" s="158">
        <f>IF(O352="sníž. přenesená",K352,0)</f>
        <v>0</v>
      </c>
      <c r="BI352" s="158">
        <f>IF(O352="nulová",K352,0)</f>
        <v>0</v>
      </c>
      <c r="BJ352" s="15" t="s">
        <v>86</v>
      </c>
      <c r="BK352" s="158">
        <f>ROUND(P352*H352,2)</f>
        <v>0</v>
      </c>
      <c r="BL352" s="15" t="s">
        <v>174</v>
      </c>
      <c r="BM352" s="157" t="s">
        <v>767</v>
      </c>
    </row>
    <row r="353" spans="2:65" s="1" customFormat="1" ht="11.25">
      <c r="B353" s="30"/>
      <c r="D353" s="159" t="s">
        <v>160</v>
      </c>
      <c r="F353" s="160" t="s">
        <v>768</v>
      </c>
      <c r="I353" s="116"/>
      <c r="J353" s="116"/>
      <c r="M353" s="30"/>
      <c r="N353" s="161"/>
      <c r="X353" s="54"/>
      <c r="AT353" s="15" t="s">
        <v>160</v>
      </c>
      <c r="AU353" s="15" t="s">
        <v>86</v>
      </c>
    </row>
    <row r="354" spans="2:65" s="12" customFormat="1" ht="11.25">
      <c r="B354" s="162"/>
      <c r="D354" s="163" t="s">
        <v>167</v>
      </c>
      <c r="E354" s="164" t="s">
        <v>1</v>
      </c>
      <c r="F354" s="165" t="s">
        <v>769</v>
      </c>
      <c r="H354" s="166">
        <v>272</v>
      </c>
      <c r="I354" s="167"/>
      <c r="J354" s="167"/>
      <c r="M354" s="162"/>
      <c r="N354" s="168"/>
      <c r="X354" s="169"/>
      <c r="AT354" s="164" t="s">
        <v>167</v>
      </c>
      <c r="AU354" s="164" t="s">
        <v>86</v>
      </c>
      <c r="AV354" s="12" t="s">
        <v>88</v>
      </c>
      <c r="AW354" s="12" t="s">
        <v>4</v>
      </c>
      <c r="AX354" s="12" t="s">
        <v>86</v>
      </c>
      <c r="AY354" s="164" t="s">
        <v>150</v>
      </c>
    </row>
    <row r="355" spans="2:65" s="1" customFormat="1" ht="44.25" customHeight="1">
      <c r="B355" s="115"/>
      <c r="C355" s="146" t="s">
        <v>770</v>
      </c>
      <c r="D355" s="146" t="s">
        <v>153</v>
      </c>
      <c r="E355" s="147" t="s">
        <v>771</v>
      </c>
      <c r="F355" s="148" t="s">
        <v>772</v>
      </c>
      <c r="G355" s="149" t="s">
        <v>211</v>
      </c>
      <c r="H355" s="150">
        <v>272</v>
      </c>
      <c r="I355" s="151"/>
      <c r="J355" s="151"/>
      <c r="K355" s="152">
        <f>ROUND(P355*H355,2)</f>
        <v>0</v>
      </c>
      <c r="L355" s="148" t="s">
        <v>173</v>
      </c>
      <c r="M355" s="30"/>
      <c r="N355" s="153" t="s">
        <v>1</v>
      </c>
      <c r="O355" s="114" t="s">
        <v>41</v>
      </c>
      <c r="P355" s="154">
        <f>I355+J355</f>
        <v>0</v>
      </c>
      <c r="Q355" s="154">
        <f>ROUND(I355*H355,2)</f>
        <v>0</v>
      </c>
      <c r="R355" s="154">
        <f>ROUND(J355*H355,2)</f>
        <v>0</v>
      </c>
      <c r="T355" s="155">
        <f>S355*H355</f>
        <v>0</v>
      </c>
      <c r="U355" s="155">
        <v>0</v>
      </c>
      <c r="V355" s="155">
        <f>U355*H355</f>
        <v>0</v>
      </c>
      <c r="W355" s="155">
        <v>0</v>
      </c>
      <c r="X355" s="156">
        <f>W355*H355</f>
        <v>0</v>
      </c>
      <c r="AR355" s="157" t="s">
        <v>174</v>
      </c>
      <c r="AT355" s="157" t="s">
        <v>153</v>
      </c>
      <c r="AU355" s="157" t="s">
        <v>86</v>
      </c>
      <c r="AY355" s="15" t="s">
        <v>150</v>
      </c>
      <c r="BE355" s="158">
        <f>IF(O355="základní",K355,0)</f>
        <v>0</v>
      </c>
      <c r="BF355" s="158">
        <f>IF(O355="snížená",K355,0)</f>
        <v>0</v>
      </c>
      <c r="BG355" s="158">
        <f>IF(O355="zákl. přenesená",K355,0)</f>
        <v>0</v>
      </c>
      <c r="BH355" s="158">
        <f>IF(O355="sníž. přenesená",K355,0)</f>
        <v>0</v>
      </c>
      <c r="BI355" s="158">
        <f>IF(O355="nulová",K355,0)</f>
        <v>0</v>
      </c>
      <c r="BJ355" s="15" t="s">
        <v>86</v>
      </c>
      <c r="BK355" s="158">
        <f>ROUND(P355*H355,2)</f>
        <v>0</v>
      </c>
      <c r="BL355" s="15" t="s">
        <v>174</v>
      </c>
      <c r="BM355" s="157" t="s">
        <v>773</v>
      </c>
    </row>
    <row r="356" spans="2:65" s="1" customFormat="1" ht="11.25">
      <c r="B356" s="30"/>
      <c r="D356" s="159" t="s">
        <v>160</v>
      </c>
      <c r="F356" s="160" t="s">
        <v>774</v>
      </c>
      <c r="I356" s="116"/>
      <c r="J356" s="116"/>
      <c r="M356" s="30"/>
      <c r="N356" s="161"/>
      <c r="X356" s="54"/>
      <c r="AT356" s="15" t="s">
        <v>160</v>
      </c>
      <c r="AU356" s="15" t="s">
        <v>86</v>
      </c>
    </row>
    <row r="357" spans="2:65" s="12" customFormat="1" ht="11.25">
      <c r="B357" s="162"/>
      <c r="D357" s="163" t="s">
        <v>167</v>
      </c>
      <c r="E357" s="164" t="s">
        <v>1</v>
      </c>
      <c r="F357" s="165" t="s">
        <v>769</v>
      </c>
      <c r="H357" s="166">
        <v>272</v>
      </c>
      <c r="I357" s="167"/>
      <c r="J357" s="167"/>
      <c r="M357" s="162"/>
      <c r="N357" s="168"/>
      <c r="X357" s="169"/>
      <c r="AT357" s="164" t="s">
        <v>167</v>
      </c>
      <c r="AU357" s="164" t="s">
        <v>86</v>
      </c>
      <c r="AV357" s="12" t="s">
        <v>88</v>
      </c>
      <c r="AW357" s="12" t="s">
        <v>4</v>
      </c>
      <c r="AX357" s="12" t="s">
        <v>86</v>
      </c>
      <c r="AY357" s="164" t="s">
        <v>150</v>
      </c>
    </row>
    <row r="358" spans="2:65" s="1" customFormat="1" ht="24.2" customHeight="1">
      <c r="B358" s="115"/>
      <c r="C358" s="146" t="s">
        <v>775</v>
      </c>
      <c r="D358" s="146" t="s">
        <v>153</v>
      </c>
      <c r="E358" s="147" t="s">
        <v>776</v>
      </c>
      <c r="F358" s="148" t="s">
        <v>777</v>
      </c>
      <c r="G358" s="149" t="s">
        <v>156</v>
      </c>
      <c r="H358" s="150">
        <v>14</v>
      </c>
      <c r="I358" s="151"/>
      <c r="J358" s="151"/>
      <c r="K358" s="152">
        <f>ROUND(P358*H358,2)</f>
        <v>0</v>
      </c>
      <c r="L358" s="148" t="s">
        <v>173</v>
      </c>
      <c r="M358" s="30"/>
      <c r="N358" s="153" t="s">
        <v>1</v>
      </c>
      <c r="O358" s="114" t="s">
        <v>41</v>
      </c>
      <c r="P358" s="154">
        <f>I358+J358</f>
        <v>0</v>
      </c>
      <c r="Q358" s="154">
        <f>ROUND(I358*H358,2)</f>
        <v>0</v>
      </c>
      <c r="R358" s="154">
        <f>ROUND(J358*H358,2)</f>
        <v>0</v>
      </c>
      <c r="T358" s="155">
        <f>S358*H358</f>
        <v>0</v>
      </c>
      <c r="U358" s="155">
        <v>7.6E-3</v>
      </c>
      <c r="V358" s="155">
        <f>U358*H358</f>
        <v>0.10639999999999999</v>
      </c>
      <c r="W358" s="155">
        <v>0</v>
      </c>
      <c r="X358" s="156">
        <f>W358*H358</f>
        <v>0</v>
      </c>
      <c r="AR358" s="157" t="s">
        <v>174</v>
      </c>
      <c r="AT358" s="157" t="s">
        <v>153</v>
      </c>
      <c r="AU358" s="157" t="s">
        <v>86</v>
      </c>
      <c r="AY358" s="15" t="s">
        <v>150</v>
      </c>
      <c r="BE358" s="158">
        <f>IF(O358="základní",K358,0)</f>
        <v>0</v>
      </c>
      <c r="BF358" s="158">
        <f>IF(O358="snížená",K358,0)</f>
        <v>0</v>
      </c>
      <c r="BG358" s="158">
        <f>IF(O358="zákl. přenesená",K358,0)</f>
        <v>0</v>
      </c>
      <c r="BH358" s="158">
        <f>IF(O358="sníž. přenesená",K358,0)</f>
        <v>0</v>
      </c>
      <c r="BI358" s="158">
        <f>IF(O358="nulová",K358,0)</f>
        <v>0</v>
      </c>
      <c r="BJ358" s="15" t="s">
        <v>86</v>
      </c>
      <c r="BK358" s="158">
        <f>ROUND(P358*H358,2)</f>
        <v>0</v>
      </c>
      <c r="BL358" s="15" t="s">
        <v>174</v>
      </c>
      <c r="BM358" s="157" t="s">
        <v>778</v>
      </c>
    </row>
    <row r="359" spans="2:65" s="1" customFormat="1" ht="11.25">
      <c r="B359" s="30"/>
      <c r="D359" s="159" t="s">
        <v>160</v>
      </c>
      <c r="F359" s="160" t="s">
        <v>779</v>
      </c>
      <c r="I359" s="116"/>
      <c r="J359" s="116"/>
      <c r="M359" s="30"/>
      <c r="N359" s="161"/>
      <c r="X359" s="54"/>
      <c r="AT359" s="15" t="s">
        <v>160</v>
      </c>
      <c r="AU359" s="15" t="s">
        <v>86</v>
      </c>
    </row>
    <row r="360" spans="2:65" s="1" customFormat="1" ht="62.65" customHeight="1">
      <c r="B360" s="115"/>
      <c r="C360" s="146" t="s">
        <v>780</v>
      </c>
      <c r="D360" s="146" t="s">
        <v>153</v>
      </c>
      <c r="E360" s="147" t="s">
        <v>781</v>
      </c>
      <c r="F360" s="148" t="s">
        <v>782</v>
      </c>
      <c r="G360" s="149" t="s">
        <v>783</v>
      </c>
      <c r="H360" s="150">
        <v>41.4</v>
      </c>
      <c r="I360" s="151"/>
      <c r="J360" s="151"/>
      <c r="K360" s="152">
        <f>ROUND(P360*H360,2)</f>
        <v>0</v>
      </c>
      <c r="L360" s="148" t="s">
        <v>359</v>
      </c>
      <c r="M360" s="30"/>
      <c r="N360" s="153" t="s">
        <v>1</v>
      </c>
      <c r="O360" s="114" t="s">
        <v>41</v>
      </c>
      <c r="P360" s="154">
        <f>I360+J360</f>
        <v>0</v>
      </c>
      <c r="Q360" s="154">
        <f>ROUND(I360*H360,2)</f>
        <v>0</v>
      </c>
      <c r="R360" s="154">
        <f>ROUND(J360*H360,2)</f>
        <v>0</v>
      </c>
      <c r="T360" s="155">
        <f>S360*H360</f>
        <v>0</v>
      </c>
      <c r="U360" s="155">
        <v>0</v>
      </c>
      <c r="V360" s="155">
        <f>U360*H360</f>
        <v>0</v>
      </c>
      <c r="W360" s="155">
        <v>0</v>
      </c>
      <c r="X360" s="156">
        <f>W360*H360</f>
        <v>0</v>
      </c>
      <c r="AR360" s="157" t="s">
        <v>174</v>
      </c>
      <c r="AT360" s="157" t="s">
        <v>153</v>
      </c>
      <c r="AU360" s="157" t="s">
        <v>86</v>
      </c>
      <c r="AY360" s="15" t="s">
        <v>150</v>
      </c>
      <c r="BE360" s="158">
        <f>IF(O360="základní",K360,0)</f>
        <v>0</v>
      </c>
      <c r="BF360" s="158">
        <f>IF(O360="snížená",K360,0)</f>
        <v>0</v>
      </c>
      <c r="BG360" s="158">
        <f>IF(O360="zákl. přenesená",K360,0)</f>
        <v>0</v>
      </c>
      <c r="BH360" s="158">
        <f>IF(O360="sníž. přenesená",K360,0)</f>
        <v>0</v>
      </c>
      <c r="BI360" s="158">
        <f>IF(O360="nulová",K360,0)</f>
        <v>0</v>
      </c>
      <c r="BJ360" s="15" t="s">
        <v>86</v>
      </c>
      <c r="BK360" s="158">
        <f>ROUND(P360*H360,2)</f>
        <v>0</v>
      </c>
      <c r="BL360" s="15" t="s">
        <v>174</v>
      </c>
      <c r="BM360" s="157" t="s">
        <v>784</v>
      </c>
    </row>
    <row r="361" spans="2:65" s="1" customFormat="1" ht="11.25">
      <c r="B361" s="30"/>
      <c r="D361" s="159" t="s">
        <v>160</v>
      </c>
      <c r="F361" s="160" t="s">
        <v>785</v>
      </c>
      <c r="I361" s="116"/>
      <c r="J361" s="116"/>
      <c r="M361" s="30"/>
      <c r="N361" s="161"/>
      <c r="X361" s="54"/>
      <c r="AT361" s="15" t="s">
        <v>160</v>
      </c>
      <c r="AU361" s="15" t="s">
        <v>86</v>
      </c>
    </row>
    <row r="362" spans="2:65" s="12" customFormat="1" ht="11.25">
      <c r="B362" s="162"/>
      <c r="D362" s="163" t="s">
        <v>167</v>
      </c>
      <c r="E362" s="164" t="s">
        <v>1</v>
      </c>
      <c r="F362" s="165" t="s">
        <v>786</v>
      </c>
      <c r="H362" s="166">
        <v>37.4</v>
      </c>
      <c r="I362" s="167"/>
      <c r="J362" s="167"/>
      <c r="M362" s="162"/>
      <c r="N362" s="168"/>
      <c r="X362" s="169"/>
      <c r="AT362" s="164" t="s">
        <v>167</v>
      </c>
      <c r="AU362" s="164" t="s">
        <v>86</v>
      </c>
      <c r="AV362" s="12" t="s">
        <v>88</v>
      </c>
      <c r="AW362" s="12" t="s">
        <v>4</v>
      </c>
      <c r="AX362" s="12" t="s">
        <v>78</v>
      </c>
      <c r="AY362" s="164" t="s">
        <v>150</v>
      </c>
    </row>
    <row r="363" spans="2:65" s="12" customFormat="1" ht="22.5">
      <c r="B363" s="162"/>
      <c r="D363" s="163" t="s">
        <v>167</v>
      </c>
      <c r="E363" s="164" t="s">
        <v>1</v>
      </c>
      <c r="F363" s="165" t="s">
        <v>787</v>
      </c>
      <c r="H363" s="166">
        <v>4</v>
      </c>
      <c r="I363" s="167"/>
      <c r="J363" s="167"/>
      <c r="M363" s="162"/>
      <c r="N363" s="168"/>
      <c r="X363" s="169"/>
      <c r="AT363" s="164" t="s">
        <v>167</v>
      </c>
      <c r="AU363" s="164" t="s">
        <v>86</v>
      </c>
      <c r="AV363" s="12" t="s">
        <v>88</v>
      </c>
      <c r="AW363" s="12" t="s">
        <v>4</v>
      </c>
      <c r="AX363" s="12" t="s">
        <v>78</v>
      </c>
      <c r="AY363" s="164" t="s">
        <v>150</v>
      </c>
    </row>
    <row r="364" spans="2:65" s="13" customFormat="1" ht="11.25">
      <c r="B364" s="181"/>
      <c r="D364" s="163" t="s">
        <v>167</v>
      </c>
      <c r="E364" s="182" t="s">
        <v>1</v>
      </c>
      <c r="F364" s="183" t="s">
        <v>437</v>
      </c>
      <c r="H364" s="184">
        <v>41.4</v>
      </c>
      <c r="I364" s="185"/>
      <c r="J364" s="185"/>
      <c r="M364" s="181"/>
      <c r="N364" s="186"/>
      <c r="X364" s="187"/>
      <c r="AT364" s="182" t="s">
        <v>167</v>
      </c>
      <c r="AU364" s="182" t="s">
        <v>86</v>
      </c>
      <c r="AV364" s="13" t="s">
        <v>158</v>
      </c>
      <c r="AW364" s="13" t="s">
        <v>4</v>
      </c>
      <c r="AX364" s="13" t="s">
        <v>86</v>
      </c>
      <c r="AY364" s="182" t="s">
        <v>150</v>
      </c>
    </row>
    <row r="365" spans="2:65" s="1" customFormat="1" ht="49.15" customHeight="1">
      <c r="B365" s="115"/>
      <c r="C365" s="146" t="s">
        <v>788</v>
      </c>
      <c r="D365" s="146" t="s">
        <v>153</v>
      </c>
      <c r="E365" s="147" t="s">
        <v>789</v>
      </c>
      <c r="F365" s="148" t="s">
        <v>790</v>
      </c>
      <c r="G365" s="149" t="s">
        <v>783</v>
      </c>
      <c r="H365" s="150">
        <v>40.799999999999997</v>
      </c>
      <c r="I365" s="151"/>
      <c r="J365" s="151"/>
      <c r="K365" s="152">
        <f>ROUND(P365*H365,2)</f>
        <v>0</v>
      </c>
      <c r="L365" s="148" t="s">
        <v>359</v>
      </c>
      <c r="M365" s="30"/>
      <c r="N365" s="153" t="s">
        <v>1</v>
      </c>
      <c r="O365" s="114" t="s">
        <v>41</v>
      </c>
      <c r="P365" s="154">
        <f>I365+J365</f>
        <v>0</v>
      </c>
      <c r="Q365" s="154">
        <f>ROUND(I365*H365,2)</f>
        <v>0</v>
      </c>
      <c r="R365" s="154">
        <f>ROUND(J365*H365,2)</f>
        <v>0</v>
      </c>
      <c r="T365" s="155">
        <f>S365*H365</f>
        <v>0</v>
      </c>
      <c r="U365" s="155">
        <v>0</v>
      </c>
      <c r="V365" s="155">
        <f>U365*H365</f>
        <v>0</v>
      </c>
      <c r="W365" s="155">
        <v>0</v>
      </c>
      <c r="X365" s="156">
        <f>W365*H365</f>
        <v>0</v>
      </c>
      <c r="AR365" s="157" t="s">
        <v>174</v>
      </c>
      <c r="AT365" s="157" t="s">
        <v>153</v>
      </c>
      <c r="AU365" s="157" t="s">
        <v>86</v>
      </c>
      <c r="AY365" s="15" t="s">
        <v>150</v>
      </c>
      <c r="BE365" s="158">
        <f>IF(O365="základní",K365,0)</f>
        <v>0</v>
      </c>
      <c r="BF365" s="158">
        <f>IF(O365="snížená",K365,0)</f>
        <v>0</v>
      </c>
      <c r="BG365" s="158">
        <f>IF(O365="zákl. přenesená",K365,0)</f>
        <v>0</v>
      </c>
      <c r="BH365" s="158">
        <f>IF(O365="sníž. přenesená",K365,0)</f>
        <v>0</v>
      </c>
      <c r="BI365" s="158">
        <f>IF(O365="nulová",K365,0)</f>
        <v>0</v>
      </c>
      <c r="BJ365" s="15" t="s">
        <v>86</v>
      </c>
      <c r="BK365" s="158">
        <f>ROUND(P365*H365,2)</f>
        <v>0</v>
      </c>
      <c r="BL365" s="15" t="s">
        <v>174</v>
      </c>
      <c r="BM365" s="157" t="s">
        <v>791</v>
      </c>
    </row>
    <row r="366" spans="2:65" s="1" customFormat="1" ht="11.25">
      <c r="B366" s="30"/>
      <c r="D366" s="159" t="s">
        <v>160</v>
      </c>
      <c r="F366" s="160" t="s">
        <v>792</v>
      </c>
      <c r="I366" s="116"/>
      <c r="J366" s="116"/>
      <c r="M366" s="30"/>
      <c r="N366" s="161"/>
      <c r="X366" s="54"/>
      <c r="AT366" s="15" t="s">
        <v>160</v>
      </c>
      <c r="AU366" s="15" t="s">
        <v>86</v>
      </c>
    </row>
    <row r="367" spans="2:65" s="12" customFormat="1" ht="11.25">
      <c r="B367" s="162"/>
      <c r="D367" s="163" t="s">
        <v>167</v>
      </c>
      <c r="E367" s="164" t="s">
        <v>1</v>
      </c>
      <c r="F367" s="165" t="s">
        <v>793</v>
      </c>
      <c r="H367" s="166">
        <v>40.799999999999997</v>
      </c>
      <c r="I367" s="167"/>
      <c r="J367" s="167"/>
      <c r="M367" s="162"/>
      <c r="N367" s="168"/>
      <c r="X367" s="169"/>
      <c r="AT367" s="164" t="s">
        <v>167</v>
      </c>
      <c r="AU367" s="164" t="s">
        <v>86</v>
      </c>
      <c r="AV367" s="12" t="s">
        <v>88</v>
      </c>
      <c r="AW367" s="12" t="s">
        <v>4</v>
      </c>
      <c r="AX367" s="12" t="s">
        <v>86</v>
      </c>
      <c r="AY367" s="164" t="s">
        <v>150</v>
      </c>
    </row>
    <row r="368" spans="2:65" s="1" customFormat="1" ht="37.9" customHeight="1">
      <c r="B368" s="115"/>
      <c r="C368" s="146" t="s">
        <v>794</v>
      </c>
      <c r="D368" s="146" t="s">
        <v>153</v>
      </c>
      <c r="E368" s="147" t="s">
        <v>795</v>
      </c>
      <c r="F368" s="148" t="s">
        <v>796</v>
      </c>
      <c r="G368" s="149" t="s">
        <v>783</v>
      </c>
      <c r="H368" s="150">
        <v>82.2</v>
      </c>
      <c r="I368" s="151"/>
      <c r="J368" s="151"/>
      <c r="K368" s="152">
        <f>ROUND(P368*H368,2)</f>
        <v>0</v>
      </c>
      <c r="L368" s="148" t="s">
        <v>291</v>
      </c>
      <c r="M368" s="30"/>
      <c r="N368" s="153" t="s">
        <v>1</v>
      </c>
      <c r="O368" s="114" t="s">
        <v>41</v>
      </c>
      <c r="P368" s="154">
        <f>I368+J368</f>
        <v>0</v>
      </c>
      <c r="Q368" s="154">
        <f>ROUND(I368*H368,2)</f>
        <v>0</v>
      </c>
      <c r="R368" s="154">
        <f>ROUND(J368*H368,2)</f>
        <v>0</v>
      </c>
      <c r="T368" s="155">
        <f>S368*H368</f>
        <v>0</v>
      </c>
      <c r="U368" s="155">
        <v>0</v>
      </c>
      <c r="V368" s="155">
        <f>U368*H368</f>
        <v>0</v>
      </c>
      <c r="W368" s="155">
        <v>0</v>
      </c>
      <c r="X368" s="156">
        <f>W368*H368</f>
        <v>0</v>
      </c>
      <c r="AR368" s="157" t="s">
        <v>158</v>
      </c>
      <c r="AT368" s="157" t="s">
        <v>153</v>
      </c>
      <c r="AU368" s="157" t="s">
        <v>86</v>
      </c>
      <c r="AY368" s="15" t="s">
        <v>150</v>
      </c>
      <c r="BE368" s="158">
        <f>IF(O368="základní",K368,0)</f>
        <v>0</v>
      </c>
      <c r="BF368" s="158">
        <f>IF(O368="snížená",K368,0)</f>
        <v>0</v>
      </c>
      <c r="BG368" s="158">
        <f>IF(O368="zákl. přenesená",K368,0)</f>
        <v>0</v>
      </c>
      <c r="BH368" s="158">
        <f>IF(O368="sníž. přenesená",K368,0)</f>
        <v>0</v>
      </c>
      <c r="BI368" s="158">
        <f>IF(O368="nulová",K368,0)</f>
        <v>0</v>
      </c>
      <c r="BJ368" s="15" t="s">
        <v>86</v>
      </c>
      <c r="BK368" s="158">
        <f>ROUND(P368*H368,2)</f>
        <v>0</v>
      </c>
      <c r="BL368" s="15" t="s">
        <v>158</v>
      </c>
      <c r="BM368" s="157" t="s">
        <v>797</v>
      </c>
    </row>
    <row r="369" spans="2:65" s="1" customFormat="1" ht="11.25">
      <c r="B369" s="30"/>
      <c r="D369" s="159" t="s">
        <v>160</v>
      </c>
      <c r="F369" s="160" t="s">
        <v>798</v>
      </c>
      <c r="I369" s="116"/>
      <c r="J369" s="116"/>
      <c r="M369" s="30"/>
      <c r="N369" s="161"/>
      <c r="X369" s="54"/>
      <c r="AT369" s="15" t="s">
        <v>160</v>
      </c>
      <c r="AU369" s="15" t="s">
        <v>86</v>
      </c>
    </row>
    <row r="370" spans="2:65" s="12" customFormat="1" ht="11.25">
      <c r="B370" s="162"/>
      <c r="D370" s="163" t="s">
        <v>167</v>
      </c>
      <c r="E370" s="164" t="s">
        <v>1</v>
      </c>
      <c r="F370" s="165" t="s">
        <v>799</v>
      </c>
      <c r="H370" s="166">
        <v>82.2</v>
      </c>
      <c r="I370" s="167"/>
      <c r="J370" s="167"/>
      <c r="M370" s="162"/>
      <c r="N370" s="168"/>
      <c r="X370" s="169"/>
      <c r="AT370" s="164" t="s">
        <v>167</v>
      </c>
      <c r="AU370" s="164" t="s">
        <v>86</v>
      </c>
      <c r="AV370" s="12" t="s">
        <v>88</v>
      </c>
      <c r="AW370" s="12" t="s">
        <v>4</v>
      </c>
      <c r="AX370" s="12" t="s">
        <v>86</v>
      </c>
      <c r="AY370" s="164" t="s">
        <v>150</v>
      </c>
    </row>
    <row r="371" spans="2:65" s="1" customFormat="1" ht="49.15" customHeight="1">
      <c r="B371" s="115"/>
      <c r="C371" s="146" t="s">
        <v>800</v>
      </c>
      <c r="D371" s="146" t="s">
        <v>153</v>
      </c>
      <c r="E371" s="147" t="s">
        <v>801</v>
      </c>
      <c r="F371" s="148" t="s">
        <v>802</v>
      </c>
      <c r="G371" s="149" t="s">
        <v>783</v>
      </c>
      <c r="H371" s="150">
        <v>52.1</v>
      </c>
      <c r="I371" s="151"/>
      <c r="J371" s="151"/>
      <c r="K371" s="152">
        <f>ROUND(P371*H371,2)</f>
        <v>0</v>
      </c>
      <c r="L371" s="148" t="s">
        <v>157</v>
      </c>
      <c r="M371" s="30"/>
      <c r="N371" s="153" t="s">
        <v>1</v>
      </c>
      <c r="O371" s="114" t="s">
        <v>41</v>
      </c>
      <c r="P371" s="154">
        <f>I371+J371</f>
        <v>0</v>
      </c>
      <c r="Q371" s="154">
        <f>ROUND(I371*H371,2)</f>
        <v>0</v>
      </c>
      <c r="R371" s="154">
        <f>ROUND(J371*H371,2)</f>
        <v>0</v>
      </c>
      <c r="T371" s="155">
        <f>S371*H371</f>
        <v>0</v>
      </c>
      <c r="U371" s="155">
        <v>0</v>
      </c>
      <c r="V371" s="155">
        <f>U371*H371</f>
        <v>0</v>
      </c>
      <c r="W371" s="155">
        <v>0</v>
      </c>
      <c r="X371" s="156">
        <f>W371*H371</f>
        <v>0</v>
      </c>
      <c r="AR371" s="157" t="s">
        <v>174</v>
      </c>
      <c r="AT371" s="157" t="s">
        <v>153</v>
      </c>
      <c r="AU371" s="157" t="s">
        <v>86</v>
      </c>
      <c r="AY371" s="15" t="s">
        <v>150</v>
      </c>
      <c r="BE371" s="158">
        <f>IF(O371="základní",K371,0)</f>
        <v>0</v>
      </c>
      <c r="BF371" s="158">
        <f>IF(O371="snížená",K371,0)</f>
        <v>0</v>
      </c>
      <c r="BG371" s="158">
        <f>IF(O371="zákl. přenesená",K371,0)</f>
        <v>0</v>
      </c>
      <c r="BH371" s="158">
        <f>IF(O371="sníž. přenesená",K371,0)</f>
        <v>0</v>
      </c>
      <c r="BI371" s="158">
        <f>IF(O371="nulová",K371,0)</f>
        <v>0</v>
      </c>
      <c r="BJ371" s="15" t="s">
        <v>86</v>
      </c>
      <c r="BK371" s="158">
        <f>ROUND(P371*H371,2)</f>
        <v>0</v>
      </c>
      <c r="BL371" s="15" t="s">
        <v>174</v>
      </c>
      <c r="BM371" s="157" t="s">
        <v>803</v>
      </c>
    </row>
    <row r="372" spans="2:65" s="1" customFormat="1" ht="11.25">
      <c r="B372" s="30"/>
      <c r="D372" s="159" t="s">
        <v>160</v>
      </c>
      <c r="F372" s="160" t="s">
        <v>804</v>
      </c>
      <c r="I372" s="116"/>
      <c r="J372" s="116"/>
      <c r="M372" s="30"/>
      <c r="N372" s="161"/>
      <c r="X372" s="54"/>
      <c r="AT372" s="15" t="s">
        <v>160</v>
      </c>
      <c r="AU372" s="15" t="s">
        <v>86</v>
      </c>
    </row>
    <row r="373" spans="2:65" s="12" customFormat="1" ht="11.25">
      <c r="B373" s="162"/>
      <c r="D373" s="163" t="s">
        <v>167</v>
      </c>
      <c r="E373" s="164" t="s">
        <v>1</v>
      </c>
      <c r="F373" s="165" t="s">
        <v>805</v>
      </c>
      <c r="H373" s="166">
        <v>7.3</v>
      </c>
      <c r="I373" s="167"/>
      <c r="J373" s="167"/>
      <c r="M373" s="162"/>
      <c r="N373" s="168"/>
      <c r="X373" s="169"/>
      <c r="AT373" s="164" t="s">
        <v>167</v>
      </c>
      <c r="AU373" s="164" t="s">
        <v>86</v>
      </c>
      <c r="AV373" s="12" t="s">
        <v>88</v>
      </c>
      <c r="AW373" s="12" t="s">
        <v>4</v>
      </c>
      <c r="AX373" s="12" t="s">
        <v>78</v>
      </c>
      <c r="AY373" s="164" t="s">
        <v>150</v>
      </c>
    </row>
    <row r="374" spans="2:65" s="12" customFormat="1" ht="22.5">
      <c r="B374" s="162"/>
      <c r="D374" s="163" t="s">
        <v>167</v>
      </c>
      <c r="E374" s="164" t="s">
        <v>1</v>
      </c>
      <c r="F374" s="165" t="s">
        <v>787</v>
      </c>
      <c r="H374" s="166">
        <v>4</v>
      </c>
      <c r="I374" s="167"/>
      <c r="J374" s="167"/>
      <c r="M374" s="162"/>
      <c r="N374" s="168"/>
      <c r="X374" s="169"/>
      <c r="AT374" s="164" t="s">
        <v>167</v>
      </c>
      <c r="AU374" s="164" t="s">
        <v>86</v>
      </c>
      <c r="AV374" s="12" t="s">
        <v>88</v>
      </c>
      <c r="AW374" s="12" t="s">
        <v>4</v>
      </c>
      <c r="AX374" s="12" t="s">
        <v>78</v>
      </c>
      <c r="AY374" s="164" t="s">
        <v>150</v>
      </c>
    </row>
    <row r="375" spans="2:65" s="12" customFormat="1" ht="11.25">
      <c r="B375" s="162"/>
      <c r="D375" s="163" t="s">
        <v>167</v>
      </c>
      <c r="E375" s="164" t="s">
        <v>1</v>
      </c>
      <c r="F375" s="165" t="s">
        <v>806</v>
      </c>
      <c r="H375" s="166">
        <v>40.799999999999997</v>
      </c>
      <c r="I375" s="167"/>
      <c r="J375" s="167"/>
      <c r="M375" s="162"/>
      <c r="N375" s="168"/>
      <c r="X375" s="169"/>
      <c r="AT375" s="164" t="s">
        <v>167</v>
      </c>
      <c r="AU375" s="164" t="s">
        <v>86</v>
      </c>
      <c r="AV375" s="12" t="s">
        <v>88</v>
      </c>
      <c r="AW375" s="12" t="s">
        <v>4</v>
      </c>
      <c r="AX375" s="12" t="s">
        <v>78</v>
      </c>
      <c r="AY375" s="164" t="s">
        <v>150</v>
      </c>
    </row>
    <row r="376" spans="2:65" s="13" customFormat="1" ht="11.25">
      <c r="B376" s="181"/>
      <c r="D376" s="163" t="s">
        <v>167</v>
      </c>
      <c r="E376" s="182" t="s">
        <v>1</v>
      </c>
      <c r="F376" s="183" t="s">
        <v>437</v>
      </c>
      <c r="H376" s="184">
        <v>52.1</v>
      </c>
      <c r="I376" s="185"/>
      <c r="J376" s="185"/>
      <c r="M376" s="181"/>
      <c r="N376" s="186"/>
      <c r="X376" s="187"/>
      <c r="AT376" s="182" t="s">
        <v>167</v>
      </c>
      <c r="AU376" s="182" t="s">
        <v>86</v>
      </c>
      <c r="AV376" s="13" t="s">
        <v>158</v>
      </c>
      <c r="AW376" s="13" t="s">
        <v>4</v>
      </c>
      <c r="AX376" s="13" t="s">
        <v>86</v>
      </c>
      <c r="AY376" s="182" t="s">
        <v>150</v>
      </c>
    </row>
    <row r="377" spans="2:65" s="1" customFormat="1" ht="24.2" customHeight="1">
      <c r="B377" s="115"/>
      <c r="C377" s="146" t="s">
        <v>807</v>
      </c>
      <c r="D377" s="146" t="s">
        <v>153</v>
      </c>
      <c r="E377" s="147" t="s">
        <v>808</v>
      </c>
      <c r="F377" s="148" t="s">
        <v>809</v>
      </c>
      <c r="G377" s="149" t="s">
        <v>783</v>
      </c>
      <c r="H377" s="150">
        <v>30.1</v>
      </c>
      <c r="I377" s="151"/>
      <c r="J377" s="151"/>
      <c r="K377" s="152">
        <f>ROUND(P377*H377,2)</f>
        <v>0</v>
      </c>
      <c r="L377" s="148" t="s">
        <v>291</v>
      </c>
      <c r="M377" s="30"/>
      <c r="N377" s="153" t="s">
        <v>1</v>
      </c>
      <c r="O377" s="114" t="s">
        <v>41</v>
      </c>
      <c r="P377" s="154">
        <f>I377+J377</f>
        <v>0</v>
      </c>
      <c r="Q377" s="154">
        <f>ROUND(I377*H377,2)</f>
        <v>0</v>
      </c>
      <c r="R377" s="154">
        <f>ROUND(J377*H377,2)</f>
        <v>0</v>
      </c>
      <c r="T377" s="155">
        <f>S377*H377</f>
        <v>0</v>
      </c>
      <c r="U377" s="155">
        <v>0</v>
      </c>
      <c r="V377" s="155">
        <f>U377*H377</f>
        <v>0</v>
      </c>
      <c r="W377" s="155">
        <v>0</v>
      </c>
      <c r="X377" s="156">
        <f>W377*H377</f>
        <v>0</v>
      </c>
      <c r="AR377" s="157" t="s">
        <v>174</v>
      </c>
      <c r="AT377" s="157" t="s">
        <v>153</v>
      </c>
      <c r="AU377" s="157" t="s">
        <v>86</v>
      </c>
      <c r="AY377" s="15" t="s">
        <v>150</v>
      </c>
      <c r="BE377" s="158">
        <f>IF(O377="základní",K377,0)</f>
        <v>0</v>
      </c>
      <c r="BF377" s="158">
        <f>IF(O377="snížená",K377,0)</f>
        <v>0</v>
      </c>
      <c r="BG377" s="158">
        <f>IF(O377="zákl. přenesená",K377,0)</f>
        <v>0</v>
      </c>
      <c r="BH377" s="158">
        <f>IF(O377="sníž. přenesená",K377,0)</f>
        <v>0</v>
      </c>
      <c r="BI377" s="158">
        <f>IF(O377="nulová",K377,0)</f>
        <v>0</v>
      </c>
      <c r="BJ377" s="15" t="s">
        <v>86</v>
      </c>
      <c r="BK377" s="158">
        <f>ROUND(P377*H377,2)</f>
        <v>0</v>
      </c>
      <c r="BL377" s="15" t="s">
        <v>174</v>
      </c>
      <c r="BM377" s="157" t="s">
        <v>810</v>
      </c>
    </row>
    <row r="378" spans="2:65" s="1" customFormat="1" ht="11.25">
      <c r="B378" s="30"/>
      <c r="D378" s="159" t="s">
        <v>160</v>
      </c>
      <c r="F378" s="160" t="s">
        <v>811</v>
      </c>
      <c r="I378" s="116"/>
      <c r="J378" s="116"/>
      <c r="M378" s="30"/>
      <c r="N378" s="161"/>
      <c r="X378" s="54"/>
      <c r="AT378" s="15" t="s">
        <v>160</v>
      </c>
      <c r="AU378" s="15" t="s">
        <v>86</v>
      </c>
    </row>
    <row r="379" spans="2:65" s="12" customFormat="1" ht="11.25">
      <c r="B379" s="162"/>
      <c r="D379" s="163" t="s">
        <v>167</v>
      </c>
      <c r="E379" s="164" t="s">
        <v>1</v>
      </c>
      <c r="F379" s="165" t="s">
        <v>812</v>
      </c>
      <c r="H379" s="166">
        <v>30.1</v>
      </c>
      <c r="I379" s="167"/>
      <c r="J379" s="167"/>
      <c r="M379" s="162"/>
      <c r="N379" s="168"/>
      <c r="X379" s="169"/>
      <c r="AT379" s="164" t="s">
        <v>167</v>
      </c>
      <c r="AU379" s="164" t="s">
        <v>86</v>
      </c>
      <c r="AV379" s="12" t="s">
        <v>88</v>
      </c>
      <c r="AW379" s="12" t="s">
        <v>4</v>
      </c>
      <c r="AX379" s="12" t="s">
        <v>86</v>
      </c>
      <c r="AY379" s="164" t="s">
        <v>150</v>
      </c>
    </row>
    <row r="380" spans="2:65" s="1" customFormat="1" ht="44.25" customHeight="1">
      <c r="B380" s="115"/>
      <c r="C380" s="146" t="s">
        <v>813</v>
      </c>
      <c r="D380" s="146" t="s">
        <v>153</v>
      </c>
      <c r="E380" s="147" t="s">
        <v>814</v>
      </c>
      <c r="F380" s="148" t="s">
        <v>815</v>
      </c>
      <c r="G380" s="149" t="s">
        <v>783</v>
      </c>
      <c r="H380" s="150">
        <v>110.7</v>
      </c>
      <c r="I380" s="151"/>
      <c r="J380" s="151"/>
      <c r="K380" s="152">
        <f>ROUND(P380*H380,2)</f>
        <v>0</v>
      </c>
      <c r="L380" s="148" t="s">
        <v>291</v>
      </c>
      <c r="M380" s="30"/>
      <c r="N380" s="153" t="s">
        <v>1</v>
      </c>
      <c r="O380" s="114" t="s">
        <v>41</v>
      </c>
      <c r="P380" s="154">
        <f>I380+J380</f>
        <v>0</v>
      </c>
      <c r="Q380" s="154">
        <f>ROUND(I380*H380,2)</f>
        <v>0</v>
      </c>
      <c r="R380" s="154">
        <f>ROUND(J380*H380,2)</f>
        <v>0</v>
      </c>
      <c r="T380" s="155">
        <f>S380*H380</f>
        <v>0</v>
      </c>
      <c r="U380" s="155">
        <v>0</v>
      </c>
      <c r="V380" s="155">
        <f>U380*H380</f>
        <v>0</v>
      </c>
      <c r="W380" s="155">
        <v>0</v>
      </c>
      <c r="X380" s="156">
        <f>W380*H380</f>
        <v>0</v>
      </c>
      <c r="AR380" s="157" t="s">
        <v>245</v>
      </c>
      <c r="AT380" s="157" t="s">
        <v>153</v>
      </c>
      <c r="AU380" s="157" t="s">
        <v>86</v>
      </c>
      <c r="AY380" s="15" t="s">
        <v>150</v>
      </c>
      <c r="BE380" s="158">
        <f>IF(O380="základní",K380,0)</f>
        <v>0</v>
      </c>
      <c r="BF380" s="158">
        <f>IF(O380="snížená",K380,0)</f>
        <v>0</v>
      </c>
      <c r="BG380" s="158">
        <f>IF(O380="zákl. přenesená",K380,0)</f>
        <v>0</v>
      </c>
      <c r="BH380" s="158">
        <f>IF(O380="sníž. přenesená",K380,0)</f>
        <v>0</v>
      </c>
      <c r="BI380" s="158">
        <f>IF(O380="nulová",K380,0)</f>
        <v>0</v>
      </c>
      <c r="BJ380" s="15" t="s">
        <v>86</v>
      </c>
      <c r="BK380" s="158">
        <f>ROUND(P380*H380,2)</f>
        <v>0</v>
      </c>
      <c r="BL380" s="15" t="s">
        <v>245</v>
      </c>
      <c r="BM380" s="157" t="s">
        <v>816</v>
      </c>
    </row>
    <row r="381" spans="2:65" s="1" customFormat="1" ht="11.25">
      <c r="B381" s="30"/>
      <c r="D381" s="159" t="s">
        <v>160</v>
      </c>
      <c r="F381" s="160" t="s">
        <v>817</v>
      </c>
      <c r="I381" s="116"/>
      <c r="J381" s="116"/>
      <c r="M381" s="30"/>
      <c r="N381" s="161"/>
      <c r="X381" s="54"/>
      <c r="AT381" s="15" t="s">
        <v>160</v>
      </c>
      <c r="AU381" s="15" t="s">
        <v>86</v>
      </c>
    </row>
    <row r="382" spans="2:65" s="1" customFormat="1" ht="19.5">
      <c r="B382" s="30"/>
      <c r="D382" s="163" t="s">
        <v>293</v>
      </c>
      <c r="F382" s="180" t="s">
        <v>818</v>
      </c>
      <c r="I382" s="116"/>
      <c r="J382" s="116"/>
      <c r="M382" s="30"/>
      <c r="N382" s="161"/>
      <c r="X382" s="54"/>
      <c r="AT382" s="15" t="s">
        <v>293</v>
      </c>
      <c r="AU382" s="15" t="s">
        <v>86</v>
      </c>
    </row>
    <row r="383" spans="2:65" s="12" customFormat="1" ht="11.25">
      <c r="B383" s="162"/>
      <c r="D383" s="163" t="s">
        <v>167</v>
      </c>
      <c r="E383" s="164" t="s">
        <v>1</v>
      </c>
      <c r="F383" s="165" t="s">
        <v>819</v>
      </c>
      <c r="H383" s="166">
        <v>106.7</v>
      </c>
      <c r="I383" s="167"/>
      <c r="J383" s="167"/>
      <c r="M383" s="162"/>
      <c r="N383" s="168"/>
      <c r="X383" s="169"/>
      <c r="AT383" s="164" t="s">
        <v>167</v>
      </c>
      <c r="AU383" s="164" t="s">
        <v>86</v>
      </c>
      <c r="AV383" s="12" t="s">
        <v>88</v>
      </c>
      <c r="AW383" s="12" t="s">
        <v>4</v>
      </c>
      <c r="AX383" s="12" t="s">
        <v>78</v>
      </c>
      <c r="AY383" s="164" t="s">
        <v>150</v>
      </c>
    </row>
    <row r="384" spans="2:65" s="12" customFormat="1" ht="22.5">
      <c r="B384" s="162"/>
      <c r="D384" s="163" t="s">
        <v>167</v>
      </c>
      <c r="E384" s="164" t="s">
        <v>1</v>
      </c>
      <c r="F384" s="165" t="s">
        <v>787</v>
      </c>
      <c r="H384" s="166">
        <v>4</v>
      </c>
      <c r="I384" s="167"/>
      <c r="J384" s="167"/>
      <c r="M384" s="162"/>
      <c r="N384" s="168"/>
      <c r="X384" s="169"/>
      <c r="AT384" s="164" t="s">
        <v>167</v>
      </c>
      <c r="AU384" s="164" t="s">
        <v>86</v>
      </c>
      <c r="AV384" s="12" t="s">
        <v>88</v>
      </c>
      <c r="AW384" s="12" t="s">
        <v>4</v>
      </c>
      <c r="AX384" s="12" t="s">
        <v>78</v>
      </c>
      <c r="AY384" s="164" t="s">
        <v>150</v>
      </c>
    </row>
    <row r="385" spans="2:65" s="13" customFormat="1" ht="11.25">
      <c r="B385" s="181"/>
      <c r="D385" s="163" t="s">
        <v>167</v>
      </c>
      <c r="E385" s="182" t="s">
        <v>1</v>
      </c>
      <c r="F385" s="183" t="s">
        <v>437</v>
      </c>
      <c r="H385" s="184">
        <v>110.7</v>
      </c>
      <c r="I385" s="185"/>
      <c r="J385" s="185"/>
      <c r="M385" s="181"/>
      <c r="N385" s="186"/>
      <c r="X385" s="187"/>
      <c r="AT385" s="182" t="s">
        <v>167</v>
      </c>
      <c r="AU385" s="182" t="s">
        <v>86</v>
      </c>
      <c r="AV385" s="13" t="s">
        <v>158</v>
      </c>
      <c r="AW385" s="13" t="s">
        <v>4</v>
      </c>
      <c r="AX385" s="13" t="s">
        <v>86</v>
      </c>
      <c r="AY385" s="182" t="s">
        <v>150</v>
      </c>
    </row>
    <row r="386" spans="2:65" s="1" customFormat="1" ht="16.5" customHeight="1">
      <c r="B386" s="115"/>
      <c r="C386" s="170" t="s">
        <v>820</v>
      </c>
      <c r="D386" s="170" t="s">
        <v>227</v>
      </c>
      <c r="E386" s="171" t="s">
        <v>821</v>
      </c>
      <c r="F386" s="172" t="s">
        <v>822</v>
      </c>
      <c r="G386" s="173" t="s">
        <v>211</v>
      </c>
      <c r="H386" s="174">
        <v>15</v>
      </c>
      <c r="I386" s="175"/>
      <c r="J386" s="176"/>
      <c r="K386" s="177">
        <f>ROUND(P386*H386,2)</f>
        <v>0</v>
      </c>
      <c r="L386" s="172" t="s">
        <v>1</v>
      </c>
      <c r="M386" s="178"/>
      <c r="N386" s="179" t="s">
        <v>1</v>
      </c>
      <c r="O386" s="114" t="s">
        <v>41</v>
      </c>
      <c r="P386" s="154">
        <f>I386+J386</f>
        <v>0</v>
      </c>
      <c r="Q386" s="154">
        <f>ROUND(I386*H386,2)</f>
        <v>0</v>
      </c>
      <c r="R386" s="154">
        <f>ROUND(J386*H386,2)</f>
        <v>0</v>
      </c>
      <c r="T386" s="155">
        <f>S386*H386</f>
        <v>0</v>
      </c>
      <c r="U386" s="155">
        <v>0</v>
      </c>
      <c r="V386" s="155">
        <f>U386*H386</f>
        <v>0</v>
      </c>
      <c r="W386" s="155">
        <v>0</v>
      </c>
      <c r="X386" s="156">
        <f>W386*H386</f>
        <v>0</v>
      </c>
      <c r="AR386" s="157" t="s">
        <v>463</v>
      </c>
      <c r="AT386" s="157" t="s">
        <v>227</v>
      </c>
      <c r="AU386" s="157" t="s">
        <v>86</v>
      </c>
      <c r="AY386" s="15" t="s">
        <v>150</v>
      </c>
      <c r="BE386" s="158">
        <f>IF(O386="základní",K386,0)</f>
        <v>0</v>
      </c>
      <c r="BF386" s="158">
        <f>IF(O386="snížená",K386,0)</f>
        <v>0</v>
      </c>
      <c r="BG386" s="158">
        <f>IF(O386="zákl. přenesená",K386,0)</f>
        <v>0</v>
      </c>
      <c r="BH386" s="158">
        <f>IF(O386="sníž. přenesená",K386,0)</f>
        <v>0</v>
      </c>
      <c r="BI386" s="158">
        <f>IF(O386="nulová",K386,0)</f>
        <v>0</v>
      </c>
      <c r="BJ386" s="15" t="s">
        <v>86</v>
      </c>
      <c r="BK386" s="158">
        <f>ROUND(P386*H386,2)</f>
        <v>0</v>
      </c>
      <c r="BL386" s="15" t="s">
        <v>174</v>
      </c>
      <c r="BM386" s="157" t="s">
        <v>823</v>
      </c>
    </row>
    <row r="387" spans="2:65" s="12" customFormat="1" ht="11.25">
      <c r="B387" s="162"/>
      <c r="D387" s="163" t="s">
        <v>167</v>
      </c>
      <c r="E387" s="164" t="s">
        <v>1</v>
      </c>
      <c r="F387" s="165" t="s">
        <v>824</v>
      </c>
      <c r="H387" s="166">
        <v>15</v>
      </c>
      <c r="I387" s="167"/>
      <c r="J387" s="167"/>
      <c r="M387" s="162"/>
      <c r="N387" s="168"/>
      <c r="X387" s="169"/>
      <c r="AT387" s="164" t="s">
        <v>167</v>
      </c>
      <c r="AU387" s="164" t="s">
        <v>86</v>
      </c>
      <c r="AV387" s="12" t="s">
        <v>88</v>
      </c>
      <c r="AW387" s="12" t="s">
        <v>4</v>
      </c>
      <c r="AX387" s="12" t="s">
        <v>86</v>
      </c>
      <c r="AY387" s="164" t="s">
        <v>150</v>
      </c>
    </row>
    <row r="388" spans="2:65" s="1" customFormat="1" ht="24">
      <c r="B388" s="115"/>
      <c r="C388" s="146" t="s">
        <v>825</v>
      </c>
      <c r="D388" s="146" t="s">
        <v>153</v>
      </c>
      <c r="E388" s="147" t="s">
        <v>826</v>
      </c>
      <c r="F388" s="148" t="s">
        <v>827</v>
      </c>
      <c r="G388" s="149" t="s">
        <v>164</v>
      </c>
      <c r="H388" s="150">
        <v>0.153</v>
      </c>
      <c r="I388" s="151"/>
      <c r="J388" s="151"/>
      <c r="K388" s="152">
        <f>ROUND(P388*H388,2)</f>
        <v>0</v>
      </c>
      <c r="L388" s="148" t="s">
        <v>291</v>
      </c>
      <c r="M388" s="30"/>
      <c r="N388" s="153" t="s">
        <v>1</v>
      </c>
      <c r="O388" s="114" t="s">
        <v>41</v>
      </c>
      <c r="P388" s="154">
        <f>I388+J388</f>
        <v>0</v>
      </c>
      <c r="Q388" s="154">
        <f>ROUND(I388*H388,2)</f>
        <v>0</v>
      </c>
      <c r="R388" s="154">
        <f>ROUND(J388*H388,2)</f>
        <v>0</v>
      </c>
      <c r="T388" s="155">
        <f>S388*H388</f>
        <v>0</v>
      </c>
      <c r="U388" s="155">
        <v>1.0606500000000001</v>
      </c>
      <c r="V388" s="155">
        <f>U388*H388</f>
        <v>0.16227945000000002</v>
      </c>
      <c r="W388" s="155">
        <v>0</v>
      </c>
      <c r="X388" s="156">
        <f>W388*H388</f>
        <v>0</v>
      </c>
      <c r="AR388" s="157" t="s">
        <v>245</v>
      </c>
      <c r="AT388" s="157" t="s">
        <v>153</v>
      </c>
      <c r="AU388" s="157" t="s">
        <v>86</v>
      </c>
      <c r="AY388" s="15" t="s">
        <v>150</v>
      </c>
      <c r="BE388" s="158">
        <f>IF(O388="základní",K388,0)</f>
        <v>0</v>
      </c>
      <c r="BF388" s="158">
        <f>IF(O388="snížená",K388,0)</f>
        <v>0</v>
      </c>
      <c r="BG388" s="158">
        <f>IF(O388="zákl. přenesená",K388,0)</f>
        <v>0</v>
      </c>
      <c r="BH388" s="158">
        <f>IF(O388="sníž. přenesená",K388,0)</f>
        <v>0</v>
      </c>
      <c r="BI388" s="158">
        <f>IF(O388="nulová",K388,0)</f>
        <v>0</v>
      </c>
      <c r="BJ388" s="15" t="s">
        <v>86</v>
      </c>
      <c r="BK388" s="158">
        <f>ROUND(P388*H388,2)</f>
        <v>0</v>
      </c>
      <c r="BL388" s="15" t="s">
        <v>245</v>
      </c>
      <c r="BM388" s="157" t="s">
        <v>828</v>
      </c>
    </row>
    <row r="389" spans="2:65" s="1" customFormat="1" ht="11.25">
      <c r="B389" s="30"/>
      <c r="D389" s="159" t="s">
        <v>160</v>
      </c>
      <c r="F389" s="160" t="s">
        <v>829</v>
      </c>
      <c r="I389" s="116"/>
      <c r="J389" s="116"/>
      <c r="M389" s="30"/>
      <c r="N389" s="161"/>
      <c r="X389" s="54"/>
      <c r="AT389" s="15" t="s">
        <v>160</v>
      </c>
      <c r="AU389" s="15" t="s">
        <v>86</v>
      </c>
    </row>
    <row r="390" spans="2:65" s="12" customFormat="1" ht="11.25">
      <c r="B390" s="162"/>
      <c r="D390" s="163" t="s">
        <v>167</v>
      </c>
      <c r="E390" s="164" t="s">
        <v>1</v>
      </c>
      <c r="F390" s="165" t="s">
        <v>830</v>
      </c>
      <c r="H390" s="166">
        <v>0.15344640000000001</v>
      </c>
      <c r="I390" s="167"/>
      <c r="J390" s="167"/>
      <c r="M390" s="162"/>
      <c r="N390" s="168"/>
      <c r="X390" s="169"/>
      <c r="AT390" s="164" t="s">
        <v>167</v>
      </c>
      <c r="AU390" s="164" t="s">
        <v>86</v>
      </c>
      <c r="AV390" s="12" t="s">
        <v>88</v>
      </c>
      <c r="AW390" s="12" t="s">
        <v>4</v>
      </c>
      <c r="AX390" s="12" t="s">
        <v>78</v>
      </c>
      <c r="AY390" s="164" t="s">
        <v>150</v>
      </c>
    </row>
    <row r="391" spans="2:65" s="13" customFormat="1" ht="11.25">
      <c r="B391" s="181"/>
      <c r="D391" s="163" t="s">
        <v>167</v>
      </c>
      <c r="E391" s="182" t="s">
        <v>1</v>
      </c>
      <c r="F391" s="183" t="s">
        <v>437</v>
      </c>
      <c r="H391" s="184">
        <v>0.15344640000000001</v>
      </c>
      <c r="I391" s="185"/>
      <c r="J391" s="185"/>
      <c r="M391" s="181"/>
      <c r="N391" s="186"/>
      <c r="X391" s="187"/>
      <c r="AT391" s="182" t="s">
        <v>167</v>
      </c>
      <c r="AU391" s="182" t="s">
        <v>86</v>
      </c>
      <c r="AV391" s="13" t="s">
        <v>158</v>
      </c>
      <c r="AW391" s="13" t="s">
        <v>3</v>
      </c>
      <c r="AX391" s="13" t="s">
        <v>86</v>
      </c>
      <c r="AY391" s="182" t="s">
        <v>150</v>
      </c>
    </row>
    <row r="392" spans="2:65" s="1" customFormat="1" ht="24.2" customHeight="1">
      <c r="B392" s="115"/>
      <c r="C392" s="170" t="s">
        <v>831</v>
      </c>
      <c r="D392" s="170" t="s">
        <v>227</v>
      </c>
      <c r="E392" s="171" t="s">
        <v>832</v>
      </c>
      <c r="F392" s="172" t="s">
        <v>833</v>
      </c>
      <c r="G392" s="173" t="s">
        <v>164</v>
      </c>
      <c r="H392" s="174">
        <v>0.153</v>
      </c>
      <c r="I392" s="175"/>
      <c r="J392" s="176"/>
      <c r="K392" s="177">
        <f>ROUND(P392*H392,2)</f>
        <v>0</v>
      </c>
      <c r="L392" s="172" t="s">
        <v>291</v>
      </c>
      <c r="M392" s="178"/>
      <c r="N392" s="179" t="s">
        <v>1</v>
      </c>
      <c r="O392" s="114" t="s">
        <v>41</v>
      </c>
      <c r="P392" s="154">
        <f>I392+J392</f>
        <v>0</v>
      </c>
      <c r="Q392" s="154">
        <f>ROUND(I392*H392,2)</f>
        <v>0</v>
      </c>
      <c r="R392" s="154">
        <f>ROUND(J392*H392,2)</f>
        <v>0</v>
      </c>
      <c r="T392" s="155">
        <f>S392*H392</f>
        <v>0</v>
      </c>
      <c r="U392" s="155">
        <v>1</v>
      </c>
      <c r="V392" s="155">
        <f>U392*H392</f>
        <v>0.153</v>
      </c>
      <c r="W392" s="155">
        <v>0</v>
      </c>
      <c r="X392" s="156">
        <f>W392*H392</f>
        <v>0</v>
      </c>
      <c r="AR392" s="157" t="s">
        <v>245</v>
      </c>
      <c r="AT392" s="157" t="s">
        <v>227</v>
      </c>
      <c r="AU392" s="157" t="s">
        <v>86</v>
      </c>
      <c r="AY392" s="15" t="s">
        <v>150</v>
      </c>
      <c r="BE392" s="158">
        <f>IF(O392="základní",K392,0)</f>
        <v>0</v>
      </c>
      <c r="BF392" s="158">
        <f>IF(O392="snížená",K392,0)</f>
        <v>0</v>
      </c>
      <c r="BG392" s="158">
        <f>IF(O392="zákl. přenesená",K392,0)</f>
        <v>0</v>
      </c>
      <c r="BH392" s="158">
        <f>IF(O392="sníž. přenesená",K392,0)</f>
        <v>0</v>
      </c>
      <c r="BI392" s="158">
        <f>IF(O392="nulová",K392,0)</f>
        <v>0</v>
      </c>
      <c r="BJ392" s="15" t="s">
        <v>86</v>
      </c>
      <c r="BK392" s="158">
        <f>ROUND(P392*H392,2)</f>
        <v>0</v>
      </c>
      <c r="BL392" s="15" t="s">
        <v>245</v>
      </c>
      <c r="BM392" s="157" t="s">
        <v>834</v>
      </c>
    </row>
    <row r="393" spans="2:65" s="1" customFormat="1" ht="19.5">
      <c r="B393" s="30"/>
      <c r="D393" s="163" t="s">
        <v>293</v>
      </c>
      <c r="F393" s="180" t="s">
        <v>835</v>
      </c>
      <c r="I393" s="116"/>
      <c r="J393" s="116"/>
      <c r="M393" s="30"/>
      <c r="N393" s="161"/>
      <c r="X393" s="54"/>
      <c r="AT393" s="15" t="s">
        <v>293</v>
      </c>
      <c r="AU393" s="15" t="s">
        <v>86</v>
      </c>
    </row>
    <row r="394" spans="2:65" s="12" customFormat="1" ht="11.25">
      <c r="B394" s="162"/>
      <c r="D394" s="163" t="s">
        <v>167</v>
      </c>
      <c r="E394" s="164" t="s">
        <v>1</v>
      </c>
      <c r="F394" s="165" t="s">
        <v>830</v>
      </c>
      <c r="H394" s="166">
        <v>0.15344640000000001</v>
      </c>
      <c r="I394" s="167"/>
      <c r="J394" s="167"/>
      <c r="M394" s="162"/>
      <c r="N394" s="168"/>
      <c r="X394" s="169"/>
      <c r="AT394" s="164" t="s">
        <v>167</v>
      </c>
      <c r="AU394" s="164" t="s">
        <v>86</v>
      </c>
      <c r="AV394" s="12" t="s">
        <v>88</v>
      </c>
      <c r="AW394" s="12" t="s">
        <v>4</v>
      </c>
      <c r="AX394" s="12" t="s">
        <v>86</v>
      </c>
      <c r="AY394" s="164" t="s">
        <v>150</v>
      </c>
    </row>
    <row r="395" spans="2:65" s="1" customFormat="1" ht="24.2" customHeight="1">
      <c r="B395" s="115"/>
      <c r="C395" s="146" t="s">
        <v>836</v>
      </c>
      <c r="D395" s="146" t="s">
        <v>153</v>
      </c>
      <c r="E395" s="147" t="s">
        <v>837</v>
      </c>
      <c r="F395" s="148" t="s">
        <v>838</v>
      </c>
      <c r="G395" s="149" t="s">
        <v>783</v>
      </c>
      <c r="H395" s="150">
        <v>80.540000000000006</v>
      </c>
      <c r="I395" s="151"/>
      <c r="J395" s="151"/>
      <c r="K395" s="152">
        <f>ROUND(P395*H395,2)</f>
        <v>0</v>
      </c>
      <c r="L395" s="148" t="s">
        <v>173</v>
      </c>
      <c r="M395" s="30"/>
      <c r="N395" s="153" t="s">
        <v>1</v>
      </c>
      <c r="O395" s="114" t="s">
        <v>41</v>
      </c>
      <c r="P395" s="154">
        <f>I395+J395</f>
        <v>0</v>
      </c>
      <c r="Q395" s="154">
        <f>ROUND(I395*H395,2)</f>
        <v>0</v>
      </c>
      <c r="R395" s="154">
        <f>ROUND(J395*H395,2)</f>
        <v>0</v>
      </c>
      <c r="T395" s="155">
        <f>S395*H395</f>
        <v>0</v>
      </c>
      <c r="U395" s="155">
        <v>0</v>
      </c>
      <c r="V395" s="155">
        <f>U395*H395</f>
        <v>0</v>
      </c>
      <c r="W395" s="155">
        <v>2.2000000000000002</v>
      </c>
      <c r="X395" s="156">
        <f>W395*H395</f>
        <v>177.18800000000002</v>
      </c>
      <c r="AR395" s="157" t="s">
        <v>174</v>
      </c>
      <c r="AT395" s="157" t="s">
        <v>153</v>
      </c>
      <c r="AU395" s="157" t="s">
        <v>86</v>
      </c>
      <c r="AY395" s="15" t="s">
        <v>150</v>
      </c>
      <c r="BE395" s="158">
        <f>IF(O395="základní",K395,0)</f>
        <v>0</v>
      </c>
      <c r="BF395" s="158">
        <f>IF(O395="snížená",K395,0)</f>
        <v>0</v>
      </c>
      <c r="BG395" s="158">
        <f>IF(O395="zákl. přenesená",K395,0)</f>
        <v>0</v>
      </c>
      <c r="BH395" s="158">
        <f>IF(O395="sníž. přenesená",K395,0)</f>
        <v>0</v>
      </c>
      <c r="BI395" s="158">
        <f>IF(O395="nulová",K395,0)</f>
        <v>0</v>
      </c>
      <c r="BJ395" s="15" t="s">
        <v>86</v>
      </c>
      <c r="BK395" s="158">
        <f>ROUND(P395*H395,2)</f>
        <v>0</v>
      </c>
      <c r="BL395" s="15" t="s">
        <v>174</v>
      </c>
      <c r="BM395" s="157" t="s">
        <v>839</v>
      </c>
    </row>
    <row r="396" spans="2:65" s="1" customFormat="1" ht="11.25">
      <c r="B396" s="30"/>
      <c r="D396" s="159" t="s">
        <v>160</v>
      </c>
      <c r="F396" s="160" t="s">
        <v>840</v>
      </c>
      <c r="I396" s="116"/>
      <c r="J396" s="116"/>
      <c r="M396" s="30"/>
      <c r="N396" s="161"/>
      <c r="X396" s="54"/>
      <c r="AT396" s="15" t="s">
        <v>160</v>
      </c>
      <c r="AU396" s="15" t="s">
        <v>86</v>
      </c>
    </row>
    <row r="397" spans="2:65" s="12" customFormat="1" ht="11.25">
      <c r="B397" s="162"/>
      <c r="D397" s="163" t="s">
        <v>167</v>
      </c>
      <c r="E397" s="164" t="s">
        <v>1</v>
      </c>
      <c r="F397" s="165" t="s">
        <v>841</v>
      </c>
      <c r="H397" s="166">
        <v>76.540000000000006</v>
      </c>
      <c r="I397" s="167"/>
      <c r="J397" s="167"/>
      <c r="M397" s="162"/>
      <c r="N397" s="168"/>
      <c r="X397" s="169"/>
      <c r="AT397" s="164" t="s">
        <v>167</v>
      </c>
      <c r="AU397" s="164" t="s">
        <v>86</v>
      </c>
      <c r="AV397" s="12" t="s">
        <v>88</v>
      </c>
      <c r="AW397" s="12" t="s">
        <v>4</v>
      </c>
      <c r="AX397" s="12" t="s">
        <v>78</v>
      </c>
      <c r="AY397" s="164" t="s">
        <v>150</v>
      </c>
    </row>
    <row r="398" spans="2:65" s="12" customFormat="1" ht="22.5">
      <c r="B398" s="162"/>
      <c r="D398" s="163" t="s">
        <v>167</v>
      </c>
      <c r="E398" s="164" t="s">
        <v>1</v>
      </c>
      <c r="F398" s="165" t="s">
        <v>787</v>
      </c>
      <c r="H398" s="166">
        <v>4</v>
      </c>
      <c r="I398" s="167"/>
      <c r="J398" s="167"/>
      <c r="M398" s="162"/>
      <c r="N398" s="168"/>
      <c r="X398" s="169"/>
      <c r="AT398" s="164" t="s">
        <v>167</v>
      </c>
      <c r="AU398" s="164" t="s">
        <v>86</v>
      </c>
      <c r="AV398" s="12" t="s">
        <v>88</v>
      </c>
      <c r="AW398" s="12" t="s">
        <v>4</v>
      </c>
      <c r="AX398" s="12" t="s">
        <v>78</v>
      </c>
      <c r="AY398" s="164" t="s">
        <v>150</v>
      </c>
    </row>
    <row r="399" spans="2:65" s="13" customFormat="1" ht="11.25">
      <c r="B399" s="181"/>
      <c r="D399" s="163" t="s">
        <v>167</v>
      </c>
      <c r="E399" s="182" t="s">
        <v>1</v>
      </c>
      <c r="F399" s="183" t="s">
        <v>437</v>
      </c>
      <c r="H399" s="184">
        <v>80.540000000000006</v>
      </c>
      <c r="I399" s="185"/>
      <c r="J399" s="185"/>
      <c r="M399" s="181"/>
      <c r="N399" s="186"/>
      <c r="X399" s="187"/>
      <c r="AT399" s="182" t="s">
        <v>167</v>
      </c>
      <c r="AU399" s="182" t="s">
        <v>86</v>
      </c>
      <c r="AV399" s="13" t="s">
        <v>158</v>
      </c>
      <c r="AW399" s="13" t="s">
        <v>4</v>
      </c>
      <c r="AX399" s="13" t="s">
        <v>86</v>
      </c>
      <c r="AY399" s="182" t="s">
        <v>150</v>
      </c>
    </row>
    <row r="400" spans="2:65" s="1" customFormat="1" ht="24.2" customHeight="1">
      <c r="B400" s="115"/>
      <c r="C400" s="146" t="s">
        <v>842</v>
      </c>
      <c r="D400" s="146" t="s">
        <v>153</v>
      </c>
      <c r="E400" s="147" t="s">
        <v>843</v>
      </c>
      <c r="F400" s="148" t="s">
        <v>844</v>
      </c>
      <c r="G400" s="149" t="s">
        <v>164</v>
      </c>
      <c r="H400" s="150">
        <v>177.18799999999999</v>
      </c>
      <c r="I400" s="151"/>
      <c r="J400" s="151"/>
      <c r="K400" s="152">
        <f>ROUND(P400*H400,2)</f>
        <v>0</v>
      </c>
      <c r="L400" s="148" t="s">
        <v>291</v>
      </c>
      <c r="M400" s="30"/>
      <c r="N400" s="153" t="s">
        <v>1</v>
      </c>
      <c r="O400" s="114" t="s">
        <v>41</v>
      </c>
      <c r="P400" s="154">
        <f>I400+J400</f>
        <v>0</v>
      </c>
      <c r="Q400" s="154">
        <f>ROUND(I400*H400,2)</f>
        <v>0</v>
      </c>
      <c r="R400" s="154">
        <f>ROUND(J400*H400,2)</f>
        <v>0</v>
      </c>
      <c r="T400" s="155">
        <f>S400*H400</f>
        <v>0</v>
      </c>
      <c r="U400" s="155">
        <v>0</v>
      </c>
      <c r="V400" s="155">
        <f>U400*H400</f>
        <v>0</v>
      </c>
      <c r="W400" s="155">
        <v>0</v>
      </c>
      <c r="X400" s="156">
        <f>W400*H400</f>
        <v>0</v>
      </c>
      <c r="AR400" s="157" t="s">
        <v>174</v>
      </c>
      <c r="AT400" s="157" t="s">
        <v>153</v>
      </c>
      <c r="AU400" s="157" t="s">
        <v>86</v>
      </c>
      <c r="AY400" s="15" t="s">
        <v>150</v>
      </c>
      <c r="BE400" s="158">
        <f>IF(O400="základní",K400,0)</f>
        <v>0</v>
      </c>
      <c r="BF400" s="158">
        <f>IF(O400="snížená",K400,0)</f>
        <v>0</v>
      </c>
      <c r="BG400" s="158">
        <f>IF(O400="zákl. přenesená",K400,0)</f>
        <v>0</v>
      </c>
      <c r="BH400" s="158">
        <f>IF(O400="sníž. přenesená",K400,0)</f>
        <v>0</v>
      </c>
      <c r="BI400" s="158">
        <f>IF(O400="nulová",K400,0)</f>
        <v>0</v>
      </c>
      <c r="BJ400" s="15" t="s">
        <v>86</v>
      </c>
      <c r="BK400" s="158">
        <f>ROUND(P400*H400,2)</f>
        <v>0</v>
      </c>
      <c r="BL400" s="15" t="s">
        <v>174</v>
      </c>
      <c r="BM400" s="157" t="s">
        <v>845</v>
      </c>
    </row>
    <row r="401" spans="2:65" s="1" customFormat="1" ht="11.25">
      <c r="B401" s="30"/>
      <c r="D401" s="159" t="s">
        <v>160</v>
      </c>
      <c r="F401" s="160" t="s">
        <v>846</v>
      </c>
      <c r="I401" s="116"/>
      <c r="J401" s="116"/>
      <c r="M401" s="30"/>
      <c r="N401" s="161"/>
      <c r="X401" s="54"/>
      <c r="AT401" s="15" t="s">
        <v>160</v>
      </c>
      <c r="AU401" s="15" t="s">
        <v>86</v>
      </c>
    </row>
    <row r="402" spans="2:65" s="12" customFormat="1" ht="11.25">
      <c r="B402" s="162"/>
      <c r="D402" s="163" t="s">
        <v>167</v>
      </c>
      <c r="E402" s="164" t="s">
        <v>1</v>
      </c>
      <c r="F402" s="165" t="s">
        <v>847</v>
      </c>
      <c r="H402" s="166">
        <v>177.18799999999999</v>
      </c>
      <c r="I402" s="167"/>
      <c r="J402" s="167"/>
      <c r="M402" s="162"/>
      <c r="N402" s="168"/>
      <c r="X402" s="169"/>
      <c r="AT402" s="164" t="s">
        <v>167</v>
      </c>
      <c r="AU402" s="164" t="s">
        <v>86</v>
      </c>
      <c r="AV402" s="12" t="s">
        <v>88</v>
      </c>
      <c r="AW402" s="12" t="s">
        <v>4</v>
      </c>
      <c r="AX402" s="12" t="s">
        <v>78</v>
      </c>
      <c r="AY402" s="164" t="s">
        <v>150</v>
      </c>
    </row>
    <row r="403" spans="2:65" s="13" customFormat="1" ht="11.25">
      <c r="B403" s="181"/>
      <c r="D403" s="163" t="s">
        <v>167</v>
      </c>
      <c r="E403" s="182" t="s">
        <v>1</v>
      </c>
      <c r="F403" s="183" t="s">
        <v>437</v>
      </c>
      <c r="H403" s="184">
        <v>177.18799999999999</v>
      </c>
      <c r="I403" s="185"/>
      <c r="J403" s="185"/>
      <c r="M403" s="181"/>
      <c r="N403" s="186"/>
      <c r="X403" s="187"/>
      <c r="AT403" s="182" t="s">
        <v>167</v>
      </c>
      <c r="AU403" s="182" t="s">
        <v>86</v>
      </c>
      <c r="AV403" s="13" t="s">
        <v>158</v>
      </c>
      <c r="AW403" s="13" t="s">
        <v>4</v>
      </c>
      <c r="AX403" s="13" t="s">
        <v>86</v>
      </c>
      <c r="AY403" s="182" t="s">
        <v>150</v>
      </c>
    </row>
    <row r="404" spans="2:65" s="1" customFormat="1" ht="37.9" customHeight="1">
      <c r="B404" s="115"/>
      <c r="C404" s="146" t="s">
        <v>848</v>
      </c>
      <c r="D404" s="146" t="s">
        <v>153</v>
      </c>
      <c r="E404" s="147" t="s">
        <v>849</v>
      </c>
      <c r="F404" s="148" t="s">
        <v>850</v>
      </c>
      <c r="G404" s="149" t="s">
        <v>164</v>
      </c>
      <c r="H404" s="150">
        <v>1771.88</v>
      </c>
      <c r="I404" s="151"/>
      <c r="J404" s="151"/>
      <c r="K404" s="152">
        <f>ROUND(P404*H404,2)</f>
        <v>0</v>
      </c>
      <c r="L404" s="148" t="s">
        <v>291</v>
      </c>
      <c r="M404" s="30"/>
      <c r="N404" s="153" t="s">
        <v>1</v>
      </c>
      <c r="O404" s="114" t="s">
        <v>41</v>
      </c>
      <c r="P404" s="154">
        <f>I404+J404</f>
        <v>0</v>
      </c>
      <c r="Q404" s="154">
        <f>ROUND(I404*H404,2)</f>
        <v>0</v>
      </c>
      <c r="R404" s="154">
        <f>ROUND(J404*H404,2)</f>
        <v>0</v>
      </c>
      <c r="T404" s="155">
        <f>S404*H404</f>
        <v>0</v>
      </c>
      <c r="U404" s="155">
        <v>0</v>
      </c>
      <c r="V404" s="155">
        <f>U404*H404</f>
        <v>0</v>
      </c>
      <c r="W404" s="155">
        <v>0</v>
      </c>
      <c r="X404" s="156">
        <f>W404*H404</f>
        <v>0</v>
      </c>
      <c r="AR404" s="157" t="s">
        <v>174</v>
      </c>
      <c r="AT404" s="157" t="s">
        <v>153</v>
      </c>
      <c r="AU404" s="157" t="s">
        <v>86</v>
      </c>
      <c r="AY404" s="15" t="s">
        <v>150</v>
      </c>
      <c r="BE404" s="158">
        <f>IF(O404="základní",K404,0)</f>
        <v>0</v>
      </c>
      <c r="BF404" s="158">
        <f>IF(O404="snížená",K404,0)</f>
        <v>0</v>
      </c>
      <c r="BG404" s="158">
        <f>IF(O404="zákl. přenesená",K404,0)</f>
        <v>0</v>
      </c>
      <c r="BH404" s="158">
        <f>IF(O404="sníž. přenesená",K404,0)</f>
        <v>0</v>
      </c>
      <c r="BI404" s="158">
        <f>IF(O404="nulová",K404,0)</f>
        <v>0</v>
      </c>
      <c r="BJ404" s="15" t="s">
        <v>86</v>
      </c>
      <c r="BK404" s="158">
        <f>ROUND(P404*H404,2)</f>
        <v>0</v>
      </c>
      <c r="BL404" s="15" t="s">
        <v>174</v>
      </c>
      <c r="BM404" s="157" t="s">
        <v>851</v>
      </c>
    </row>
    <row r="405" spans="2:65" s="1" customFormat="1" ht="11.25">
      <c r="B405" s="30"/>
      <c r="D405" s="159" t="s">
        <v>160</v>
      </c>
      <c r="F405" s="160" t="s">
        <v>852</v>
      </c>
      <c r="I405" s="116"/>
      <c r="J405" s="116"/>
      <c r="M405" s="30"/>
      <c r="N405" s="161"/>
      <c r="X405" s="54"/>
      <c r="AT405" s="15" t="s">
        <v>160</v>
      </c>
      <c r="AU405" s="15" t="s">
        <v>86</v>
      </c>
    </row>
    <row r="406" spans="2:65" s="12" customFormat="1" ht="11.25">
      <c r="B406" s="162"/>
      <c r="D406" s="163" t="s">
        <v>167</v>
      </c>
      <c r="E406" s="164" t="s">
        <v>1</v>
      </c>
      <c r="F406" s="165" t="s">
        <v>847</v>
      </c>
      <c r="H406" s="166">
        <v>177.18799999999999</v>
      </c>
      <c r="I406" s="167"/>
      <c r="J406" s="167"/>
      <c r="M406" s="162"/>
      <c r="N406" s="168"/>
      <c r="X406" s="169"/>
      <c r="AT406" s="164" t="s">
        <v>167</v>
      </c>
      <c r="AU406" s="164" t="s">
        <v>86</v>
      </c>
      <c r="AV406" s="12" t="s">
        <v>88</v>
      </c>
      <c r="AW406" s="12" t="s">
        <v>4</v>
      </c>
      <c r="AX406" s="12" t="s">
        <v>78</v>
      </c>
      <c r="AY406" s="164" t="s">
        <v>150</v>
      </c>
    </row>
    <row r="407" spans="2:65" s="13" customFormat="1" ht="11.25">
      <c r="B407" s="181"/>
      <c r="D407" s="163" t="s">
        <v>167</v>
      </c>
      <c r="E407" s="182" t="s">
        <v>1</v>
      </c>
      <c r="F407" s="183" t="s">
        <v>437</v>
      </c>
      <c r="H407" s="184">
        <v>177.18799999999999</v>
      </c>
      <c r="I407" s="185"/>
      <c r="J407" s="185"/>
      <c r="M407" s="181"/>
      <c r="N407" s="186"/>
      <c r="X407" s="187"/>
      <c r="AT407" s="182" t="s">
        <v>167</v>
      </c>
      <c r="AU407" s="182" t="s">
        <v>86</v>
      </c>
      <c r="AV407" s="13" t="s">
        <v>158</v>
      </c>
      <c r="AW407" s="13" t="s">
        <v>4</v>
      </c>
      <c r="AX407" s="13" t="s">
        <v>86</v>
      </c>
      <c r="AY407" s="182" t="s">
        <v>150</v>
      </c>
    </row>
    <row r="408" spans="2:65" s="12" customFormat="1" ht="11.25">
      <c r="B408" s="162"/>
      <c r="D408" s="163" t="s">
        <v>167</v>
      </c>
      <c r="F408" s="165" t="s">
        <v>853</v>
      </c>
      <c r="H408" s="166">
        <v>1771.88</v>
      </c>
      <c r="I408" s="167"/>
      <c r="J408" s="167"/>
      <c r="M408" s="162"/>
      <c r="N408" s="168"/>
      <c r="X408" s="169"/>
      <c r="AT408" s="164" t="s">
        <v>167</v>
      </c>
      <c r="AU408" s="164" t="s">
        <v>86</v>
      </c>
      <c r="AV408" s="12" t="s">
        <v>88</v>
      </c>
      <c r="AW408" s="12" t="s">
        <v>3</v>
      </c>
      <c r="AX408" s="12" t="s">
        <v>86</v>
      </c>
      <c r="AY408" s="164" t="s">
        <v>150</v>
      </c>
    </row>
    <row r="409" spans="2:65" s="1" customFormat="1" ht="44.25" customHeight="1">
      <c r="B409" s="115"/>
      <c r="C409" s="146" t="s">
        <v>854</v>
      </c>
      <c r="D409" s="146" t="s">
        <v>153</v>
      </c>
      <c r="E409" s="147" t="s">
        <v>855</v>
      </c>
      <c r="F409" s="148" t="s">
        <v>856</v>
      </c>
      <c r="G409" s="149" t="s">
        <v>783</v>
      </c>
      <c r="H409" s="150">
        <v>30.1</v>
      </c>
      <c r="I409" s="151"/>
      <c r="J409" s="151"/>
      <c r="K409" s="152">
        <f>ROUND(P409*H409,2)</f>
        <v>0</v>
      </c>
      <c r="L409" s="148" t="s">
        <v>359</v>
      </c>
      <c r="M409" s="30"/>
      <c r="N409" s="153" t="s">
        <v>1</v>
      </c>
      <c r="O409" s="114" t="s">
        <v>41</v>
      </c>
      <c r="P409" s="154">
        <f>I409+J409</f>
        <v>0</v>
      </c>
      <c r="Q409" s="154">
        <f>ROUND(I409*H409,2)</f>
        <v>0</v>
      </c>
      <c r="R409" s="154">
        <f>ROUND(J409*H409,2)</f>
        <v>0</v>
      </c>
      <c r="T409" s="155">
        <f>S409*H409</f>
        <v>0</v>
      </c>
      <c r="U409" s="155">
        <v>0</v>
      </c>
      <c r="V409" s="155">
        <f>U409*H409</f>
        <v>0</v>
      </c>
      <c r="W409" s="155">
        <v>0</v>
      </c>
      <c r="X409" s="156">
        <f>W409*H409</f>
        <v>0</v>
      </c>
      <c r="AR409" s="157" t="s">
        <v>174</v>
      </c>
      <c r="AT409" s="157" t="s">
        <v>153</v>
      </c>
      <c r="AU409" s="157" t="s">
        <v>86</v>
      </c>
      <c r="AY409" s="15" t="s">
        <v>150</v>
      </c>
      <c r="BE409" s="158">
        <f>IF(O409="základní",K409,0)</f>
        <v>0</v>
      </c>
      <c r="BF409" s="158">
        <f>IF(O409="snížená",K409,0)</f>
        <v>0</v>
      </c>
      <c r="BG409" s="158">
        <f>IF(O409="zákl. přenesená",K409,0)</f>
        <v>0</v>
      </c>
      <c r="BH409" s="158">
        <f>IF(O409="sníž. přenesená",K409,0)</f>
        <v>0</v>
      </c>
      <c r="BI409" s="158">
        <f>IF(O409="nulová",K409,0)</f>
        <v>0</v>
      </c>
      <c r="BJ409" s="15" t="s">
        <v>86</v>
      </c>
      <c r="BK409" s="158">
        <f>ROUND(P409*H409,2)</f>
        <v>0</v>
      </c>
      <c r="BL409" s="15" t="s">
        <v>174</v>
      </c>
      <c r="BM409" s="157" t="s">
        <v>857</v>
      </c>
    </row>
    <row r="410" spans="2:65" s="1" customFormat="1" ht="11.25">
      <c r="B410" s="30"/>
      <c r="D410" s="159" t="s">
        <v>160</v>
      </c>
      <c r="F410" s="160" t="s">
        <v>858</v>
      </c>
      <c r="I410" s="116"/>
      <c r="J410" s="116"/>
      <c r="M410" s="30"/>
      <c r="N410" s="161"/>
      <c r="X410" s="54"/>
      <c r="AT410" s="15" t="s">
        <v>160</v>
      </c>
      <c r="AU410" s="15" t="s">
        <v>86</v>
      </c>
    </row>
    <row r="411" spans="2:65" s="12" customFormat="1" ht="11.25">
      <c r="B411" s="162"/>
      <c r="D411" s="163" t="s">
        <v>167</v>
      </c>
      <c r="E411" s="164" t="s">
        <v>1</v>
      </c>
      <c r="F411" s="165" t="s">
        <v>859</v>
      </c>
      <c r="H411" s="166">
        <v>30.1</v>
      </c>
      <c r="I411" s="167"/>
      <c r="J411" s="167"/>
      <c r="M411" s="162"/>
      <c r="N411" s="168"/>
      <c r="X411" s="169"/>
      <c r="AT411" s="164" t="s">
        <v>167</v>
      </c>
      <c r="AU411" s="164" t="s">
        <v>86</v>
      </c>
      <c r="AV411" s="12" t="s">
        <v>88</v>
      </c>
      <c r="AW411" s="12" t="s">
        <v>4</v>
      </c>
      <c r="AX411" s="12" t="s">
        <v>86</v>
      </c>
      <c r="AY411" s="164" t="s">
        <v>150</v>
      </c>
    </row>
    <row r="412" spans="2:65" s="1" customFormat="1" ht="55.5" customHeight="1">
      <c r="B412" s="115"/>
      <c r="C412" s="146" t="s">
        <v>860</v>
      </c>
      <c r="D412" s="146" t="s">
        <v>153</v>
      </c>
      <c r="E412" s="147" t="s">
        <v>861</v>
      </c>
      <c r="F412" s="148" t="s">
        <v>862</v>
      </c>
      <c r="G412" s="149" t="s">
        <v>783</v>
      </c>
      <c r="H412" s="150">
        <v>301</v>
      </c>
      <c r="I412" s="151"/>
      <c r="J412" s="151"/>
      <c r="K412" s="152">
        <f>ROUND(P412*H412,2)</f>
        <v>0</v>
      </c>
      <c r="L412" s="148" t="s">
        <v>359</v>
      </c>
      <c r="M412" s="30"/>
      <c r="N412" s="153" t="s">
        <v>1</v>
      </c>
      <c r="O412" s="114" t="s">
        <v>41</v>
      </c>
      <c r="P412" s="154">
        <f>I412+J412</f>
        <v>0</v>
      </c>
      <c r="Q412" s="154">
        <f>ROUND(I412*H412,2)</f>
        <v>0</v>
      </c>
      <c r="R412" s="154">
        <f>ROUND(J412*H412,2)</f>
        <v>0</v>
      </c>
      <c r="T412" s="155">
        <f>S412*H412</f>
        <v>0</v>
      </c>
      <c r="U412" s="155">
        <v>0</v>
      </c>
      <c r="V412" s="155">
        <f>U412*H412</f>
        <v>0</v>
      </c>
      <c r="W412" s="155">
        <v>0</v>
      </c>
      <c r="X412" s="156">
        <f>W412*H412</f>
        <v>0</v>
      </c>
      <c r="AR412" s="157" t="s">
        <v>174</v>
      </c>
      <c r="AT412" s="157" t="s">
        <v>153</v>
      </c>
      <c r="AU412" s="157" t="s">
        <v>86</v>
      </c>
      <c r="AY412" s="15" t="s">
        <v>150</v>
      </c>
      <c r="BE412" s="158">
        <f>IF(O412="základní",K412,0)</f>
        <v>0</v>
      </c>
      <c r="BF412" s="158">
        <f>IF(O412="snížená",K412,0)</f>
        <v>0</v>
      </c>
      <c r="BG412" s="158">
        <f>IF(O412="zákl. přenesená",K412,0)</f>
        <v>0</v>
      </c>
      <c r="BH412" s="158">
        <f>IF(O412="sníž. přenesená",K412,0)</f>
        <v>0</v>
      </c>
      <c r="BI412" s="158">
        <f>IF(O412="nulová",K412,0)</f>
        <v>0</v>
      </c>
      <c r="BJ412" s="15" t="s">
        <v>86</v>
      </c>
      <c r="BK412" s="158">
        <f>ROUND(P412*H412,2)</f>
        <v>0</v>
      </c>
      <c r="BL412" s="15" t="s">
        <v>174</v>
      </c>
      <c r="BM412" s="157" t="s">
        <v>863</v>
      </c>
    </row>
    <row r="413" spans="2:65" s="1" customFormat="1" ht="11.25">
      <c r="B413" s="30"/>
      <c r="D413" s="159" t="s">
        <v>160</v>
      </c>
      <c r="F413" s="160" t="s">
        <v>864</v>
      </c>
      <c r="I413" s="116"/>
      <c r="J413" s="116"/>
      <c r="M413" s="30"/>
      <c r="N413" s="161"/>
      <c r="X413" s="54"/>
      <c r="AT413" s="15" t="s">
        <v>160</v>
      </c>
      <c r="AU413" s="15" t="s">
        <v>86</v>
      </c>
    </row>
    <row r="414" spans="2:65" s="12" customFormat="1" ht="11.25">
      <c r="B414" s="162"/>
      <c r="D414" s="163" t="s">
        <v>167</v>
      </c>
      <c r="E414" s="164" t="s">
        <v>1</v>
      </c>
      <c r="F414" s="165" t="s">
        <v>859</v>
      </c>
      <c r="H414" s="166">
        <v>30.1</v>
      </c>
      <c r="I414" s="167"/>
      <c r="J414" s="167"/>
      <c r="M414" s="162"/>
      <c r="N414" s="168"/>
      <c r="X414" s="169"/>
      <c r="AT414" s="164" t="s">
        <v>167</v>
      </c>
      <c r="AU414" s="164" t="s">
        <v>86</v>
      </c>
      <c r="AV414" s="12" t="s">
        <v>88</v>
      </c>
      <c r="AW414" s="12" t="s">
        <v>4</v>
      </c>
      <c r="AX414" s="12" t="s">
        <v>86</v>
      </c>
      <c r="AY414" s="164" t="s">
        <v>150</v>
      </c>
    </row>
    <row r="415" spans="2:65" s="12" customFormat="1" ht="11.25">
      <c r="B415" s="162"/>
      <c r="D415" s="163" t="s">
        <v>167</v>
      </c>
      <c r="F415" s="165" t="s">
        <v>865</v>
      </c>
      <c r="H415" s="166">
        <v>301</v>
      </c>
      <c r="I415" s="167"/>
      <c r="J415" s="167"/>
      <c r="M415" s="162"/>
      <c r="N415" s="168"/>
      <c r="X415" s="169"/>
      <c r="AT415" s="164" t="s">
        <v>167</v>
      </c>
      <c r="AU415" s="164" t="s">
        <v>86</v>
      </c>
      <c r="AV415" s="12" t="s">
        <v>88</v>
      </c>
      <c r="AW415" s="12" t="s">
        <v>3</v>
      </c>
      <c r="AX415" s="12" t="s">
        <v>86</v>
      </c>
      <c r="AY415" s="164" t="s">
        <v>150</v>
      </c>
    </row>
    <row r="416" spans="2:65" s="1" customFormat="1" ht="44.25" customHeight="1">
      <c r="B416" s="115"/>
      <c r="C416" s="146" t="s">
        <v>623</v>
      </c>
      <c r="D416" s="146" t="s">
        <v>153</v>
      </c>
      <c r="E416" s="147" t="s">
        <v>866</v>
      </c>
      <c r="F416" s="148" t="s">
        <v>867</v>
      </c>
      <c r="G416" s="149" t="s">
        <v>164</v>
      </c>
      <c r="H416" s="150">
        <v>177.18799999999999</v>
      </c>
      <c r="I416" s="151"/>
      <c r="J416" s="151"/>
      <c r="K416" s="152">
        <f>ROUND(P416*H416,2)</f>
        <v>0</v>
      </c>
      <c r="L416" s="148" t="s">
        <v>359</v>
      </c>
      <c r="M416" s="30"/>
      <c r="N416" s="153" t="s">
        <v>1</v>
      </c>
      <c r="O416" s="114" t="s">
        <v>41</v>
      </c>
      <c r="P416" s="154">
        <f>I416+J416</f>
        <v>0</v>
      </c>
      <c r="Q416" s="154">
        <f>ROUND(I416*H416,2)</f>
        <v>0</v>
      </c>
      <c r="R416" s="154">
        <f>ROUND(J416*H416,2)</f>
        <v>0</v>
      </c>
      <c r="T416" s="155">
        <f>S416*H416</f>
        <v>0</v>
      </c>
      <c r="U416" s="155">
        <v>0</v>
      </c>
      <c r="V416" s="155">
        <f>U416*H416</f>
        <v>0</v>
      </c>
      <c r="W416" s="155">
        <v>0</v>
      </c>
      <c r="X416" s="156">
        <f>W416*H416</f>
        <v>0</v>
      </c>
      <c r="AR416" s="157" t="s">
        <v>174</v>
      </c>
      <c r="AT416" s="157" t="s">
        <v>153</v>
      </c>
      <c r="AU416" s="157" t="s">
        <v>86</v>
      </c>
      <c r="AY416" s="15" t="s">
        <v>150</v>
      </c>
      <c r="BE416" s="158">
        <f>IF(O416="základní",K416,0)</f>
        <v>0</v>
      </c>
      <c r="BF416" s="158">
        <f>IF(O416="snížená",K416,0)</f>
        <v>0</v>
      </c>
      <c r="BG416" s="158">
        <f>IF(O416="zákl. přenesená",K416,0)</f>
        <v>0</v>
      </c>
      <c r="BH416" s="158">
        <f>IF(O416="sníž. přenesená",K416,0)</f>
        <v>0</v>
      </c>
      <c r="BI416" s="158">
        <f>IF(O416="nulová",K416,0)</f>
        <v>0</v>
      </c>
      <c r="BJ416" s="15" t="s">
        <v>86</v>
      </c>
      <c r="BK416" s="158">
        <f>ROUND(P416*H416,2)</f>
        <v>0</v>
      </c>
      <c r="BL416" s="15" t="s">
        <v>174</v>
      </c>
      <c r="BM416" s="157" t="s">
        <v>868</v>
      </c>
    </row>
    <row r="417" spans="2:65" s="1" customFormat="1" ht="11.25">
      <c r="B417" s="30"/>
      <c r="D417" s="159" t="s">
        <v>160</v>
      </c>
      <c r="F417" s="160" t="s">
        <v>869</v>
      </c>
      <c r="I417" s="116"/>
      <c r="J417" s="116"/>
      <c r="M417" s="30"/>
      <c r="N417" s="161"/>
      <c r="X417" s="54"/>
      <c r="AT417" s="15" t="s">
        <v>160</v>
      </c>
      <c r="AU417" s="15" t="s">
        <v>86</v>
      </c>
    </row>
    <row r="418" spans="2:65" s="12" customFormat="1" ht="11.25">
      <c r="B418" s="162"/>
      <c r="D418" s="163" t="s">
        <v>167</v>
      </c>
      <c r="E418" s="164" t="s">
        <v>1</v>
      </c>
      <c r="F418" s="165" t="s">
        <v>847</v>
      </c>
      <c r="H418" s="166">
        <v>177.18799999999999</v>
      </c>
      <c r="I418" s="167"/>
      <c r="J418" s="167"/>
      <c r="M418" s="162"/>
      <c r="N418" s="168"/>
      <c r="X418" s="169"/>
      <c r="AT418" s="164" t="s">
        <v>167</v>
      </c>
      <c r="AU418" s="164" t="s">
        <v>86</v>
      </c>
      <c r="AV418" s="12" t="s">
        <v>88</v>
      </c>
      <c r="AW418" s="12" t="s">
        <v>4</v>
      </c>
      <c r="AX418" s="12" t="s">
        <v>78</v>
      </c>
      <c r="AY418" s="164" t="s">
        <v>150</v>
      </c>
    </row>
    <row r="419" spans="2:65" s="13" customFormat="1" ht="11.25">
      <c r="B419" s="181"/>
      <c r="D419" s="163" t="s">
        <v>167</v>
      </c>
      <c r="E419" s="182" t="s">
        <v>1</v>
      </c>
      <c r="F419" s="183" t="s">
        <v>437</v>
      </c>
      <c r="H419" s="184">
        <v>177.18799999999999</v>
      </c>
      <c r="I419" s="185"/>
      <c r="J419" s="185"/>
      <c r="M419" s="181"/>
      <c r="N419" s="186"/>
      <c r="X419" s="187"/>
      <c r="AT419" s="182" t="s">
        <v>167</v>
      </c>
      <c r="AU419" s="182" t="s">
        <v>86</v>
      </c>
      <c r="AV419" s="13" t="s">
        <v>158</v>
      </c>
      <c r="AW419" s="13" t="s">
        <v>4</v>
      </c>
      <c r="AX419" s="13" t="s">
        <v>86</v>
      </c>
      <c r="AY419" s="182" t="s">
        <v>150</v>
      </c>
    </row>
    <row r="420" spans="2:65" s="1" customFormat="1" ht="44.25" customHeight="1">
      <c r="B420" s="115"/>
      <c r="C420" s="146" t="s">
        <v>870</v>
      </c>
      <c r="D420" s="146" t="s">
        <v>153</v>
      </c>
      <c r="E420" s="147" t="s">
        <v>871</v>
      </c>
      <c r="F420" s="148" t="s">
        <v>872</v>
      </c>
      <c r="G420" s="149" t="s">
        <v>164</v>
      </c>
      <c r="H420" s="150">
        <v>51.17</v>
      </c>
      <c r="I420" s="151"/>
      <c r="J420" s="151"/>
      <c r="K420" s="152">
        <f>ROUND(P420*H420,2)</f>
        <v>0</v>
      </c>
      <c r="L420" s="148" t="s">
        <v>359</v>
      </c>
      <c r="M420" s="30"/>
      <c r="N420" s="153" t="s">
        <v>1</v>
      </c>
      <c r="O420" s="114" t="s">
        <v>41</v>
      </c>
      <c r="P420" s="154">
        <f>I420+J420</f>
        <v>0</v>
      </c>
      <c r="Q420" s="154">
        <f>ROUND(I420*H420,2)</f>
        <v>0</v>
      </c>
      <c r="R420" s="154">
        <f>ROUND(J420*H420,2)</f>
        <v>0</v>
      </c>
      <c r="T420" s="155">
        <f>S420*H420</f>
        <v>0</v>
      </c>
      <c r="U420" s="155">
        <v>0</v>
      </c>
      <c r="V420" s="155">
        <f>U420*H420</f>
        <v>0</v>
      </c>
      <c r="W420" s="155">
        <v>0</v>
      </c>
      <c r="X420" s="156">
        <f>W420*H420</f>
        <v>0</v>
      </c>
      <c r="AR420" s="157" t="s">
        <v>174</v>
      </c>
      <c r="AT420" s="157" t="s">
        <v>153</v>
      </c>
      <c r="AU420" s="157" t="s">
        <v>86</v>
      </c>
      <c r="AY420" s="15" t="s">
        <v>150</v>
      </c>
      <c r="BE420" s="158">
        <f>IF(O420="základní",K420,0)</f>
        <v>0</v>
      </c>
      <c r="BF420" s="158">
        <f>IF(O420="snížená",K420,0)</f>
        <v>0</v>
      </c>
      <c r="BG420" s="158">
        <f>IF(O420="zákl. přenesená",K420,0)</f>
        <v>0</v>
      </c>
      <c r="BH420" s="158">
        <f>IF(O420="sníž. přenesená",K420,0)</f>
        <v>0</v>
      </c>
      <c r="BI420" s="158">
        <f>IF(O420="nulová",K420,0)</f>
        <v>0</v>
      </c>
      <c r="BJ420" s="15" t="s">
        <v>86</v>
      </c>
      <c r="BK420" s="158">
        <f>ROUND(P420*H420,2)</f>
        <v>0</v>
      </c>
      <c r="BL420" s="15" t="s">
        <v>174</v>
      </c>
      <c r="BM420" s="157" t="s">
        <v>873</v>
      </c>
    </row>
    <row r="421" spans="2:65" s="1" customFormat="1" ht="11.25">
      <c r="B421" s="30"/>
      <c r="D421" s="159" t="s">
        <v>160</v>
      </c>
      <c r="F421" s="160" t="s">
        <v>874</v>
      </c>
      <c r="I421" s="116"/>
      <c r="J421" s="116"/>
      <c r="M421" s="30"/>
      <c r="N421" s="161"/>
      <c r="X421" s="54"/>
      <c r="AT421" s="15" t="s">
        <v>160</v>
      </c>
      <c r="AU421" s="15" t="s">
        <v>86</v>
      </c>
    </row>
    <row r="422" spans="2:65" s="12" customFormat="1" ht="11.25">
      <c r="B422" s="162"/>
      <c r="D422" s="163" t="s">
        <v>167</v>
      </c>
      <c r="E422" s="164" t="s">
        <v>1</v>
      </c>
      <c r="F422" s="165" t="s">
        <v>875</v>
      </c>
      <c r="H422" s="166">
        <v>51.17</v>
      </c>
      <c r="I422" s="167"/>
      <c r="J422" s="167"/>
      <c r="M422" s="162"/>
      <c r="N422" s="168"/>
      <c r="X422" s="169"/>
      <c r="AT422" s="164" t="s">
        <v>167</v>
      </c>
      <c r="AU422" s="164" t="s">
        <v>86</v>
      </c>
      <c r="AV422" s="12" t="s">
        <v>88</v>
      </c>
      <c r="AW422" s="12" t="s">
        <v>4</v>
      </c>
      <c r="AX422" s="12" t="s">
        <v>86</v>
      </c>
      <c r="AY422" s="164" t="s">
        <v>150</v>
      </c>
    </row>
    <row r="423" spans="2:65" s="1" customFormat="1" ht="24.2" customHeight="1">
      <c r="B423" s="115"/>
      <c r="C423" s="146" t="s">
        <v>876</v>
      </c>
      <c r="D423" s="146" t="s">
        <v>153</v>
      </c>
      <c r="E423" s="147" t="s">
        <v>877</v>
      </c>
      <c r="F423" s="148" t="s">
        <v>878</v>
      </c>
      <c r="G423" s="149" t="s">
        <v>164</v>
      </c>
      <c r="H423" s="150">
        <v>282.54300000000001</v>
      </c>
      <c r="I423" s="151"/>
      <c r="J423" s="151"/>
      <c r="K423" s="152">
        <f>ROUND(P423*H423,2)</f>
        <v>0</v>
      </c>
      <c r="L423" s="148" t="s">
        <v>291</v>
      </c>
      <c r="M423" s="30"/>
      <c r="N423" s="153" t="s">
        <v>1</v>
      </c>
      <c r="O423" s="114" t="s">
        <v>41</v>
      </c>
      <c r="P423" s="154">
        <f>I423+J423</f>
        <v>0</v>
      </c>
      <c r="Q423" s="154">
        <f>ROUND(I423*H423,2)</f>
        <v>0</v>
      </c>
      <c r="R423" s="154">
        <f>ROUND(J423*H423,2)</f>
        <v>0</v>
      </c>
      <c r="T423" s="155">
        <f>S423*H423</f>
        <v>0</v>
      </c>
      <c r="U423" s="155">
        <v>0</v>
      </c>
      <c r="V423" s="155">
        <f>U423*H423</f>
        <v>0</v>
      </c>
      <c r="W423" s="155">
        <v>0</v>
      </c>
      <c r="X423" s="156">
        <f>W423*H423</f>
        <v>0</v>
      </c>
      <c r="AR423" s="157" t="s">
        <v>174</v>
      </c>
      <c r="AT423" s="157" t="s">
        <v>153</v>
      </c>
      <c r="AU423" s="157" t="s">
        <v>86</v>
      </c>
      <c r="AY423" s="15" t="s">
        <v>150</v>
      </c>
      <c r="BE423" s="158">
        <f>IF(O423="základní",K423,0)</f>
        <v>0</v>
      </c>
      <c r="BF423" s="158">
        <f>IF(O423="snížená",K423,0)</f>
        <v>0</v>
      </c>
      <c r="BG423" s="158">
        <f>IF(O423="zákl. přenesená",K423,0)</f>
        <v>0</v>
      </c>
      <c r="BH423" s="158">
        <f>IF(O423="sníž. přenesená",K423,0)</f>
        <v>0</v>
      </c>
      <c r="BI423" s="158">
        <f>IF(O423="nulová",K423,0)</f>
        <v>0</v>
      </c>
      <c r="BJ423" s="15" t="s">
        <v>86</v>
      </c>
      <c r="BK423" s="158">
        <f>ROUND(P423*H423,2)</f>
        <v>0</v>
      </c>
      <c r="BL423" s="15" t="s">
        <v>174</v>
      </c>
      <c r="BM423" s="157" t="s">
        <v>879</v>
      </c>
    </row>
    <row r="424" spans="2:65" s="1" customFormat="1" ht="11.25">
      <c r="B424" s="30"/>
      <c r="D424" s="159" t="s">
        <v>160</v>
      </c>
      <c r="F424" s="160" t="s">
        <v>880</v>
      </c>
      <c r="I424" s="116"/>
      <c r="J424" s="116"/>
      <c r="M424" s="30"/>
      <c r="N424" s="161"/>
      <c r="X424" s="54"/>
      <c r="AT424" s="15" t="s">
        <v>160</v>
      </c>
      <c r="AU424" s="15" t="s">
        <v>86</v>
      </c>
    </row>
    <row r="425" spans="2:65" s="12" customFormat="1" ht="11.25">
      <c r="B425" s="162"/>
      <c r="D425" s="163" t="s">
        <v>167</v>
      </c>
      <c r="E425" s="164" t="s">
        <v>1</v>
      </c>
      <c r="F425" s="165" t="s">
        <v>881</v>
      </c>
      <c r="H425" s="166">
        <v>282.5428</v>
      </c>
      <c r="I425" s="167"/>
      <c r="J425" s="167"/>
      <c r="M425" s="162"/>
      <c r="N425" s="168"/>
      <c r="X425" s="169"/>
      <c r="AT425" s="164" t="s">
        <v>167</v>
      </c>
      <c r="AU425" s="164" t="s">
        <v>86</v>
      </c>
      <c r="AV425" s="12" t="s">
        <v>88</v>
      </c>
      <c r="AW425" s="12" t="s">
        <v>4</v>
      </c>
      <c r="AX425" s="12" t="s">
        <v>86</v>
      </c>
      <c r="AY425" s="164" t="s">
        <v>150</v>
      </c>
    </row>
    <row r="426" spans="2:65" s="1" customFormat="1" ht="55.5" customHeight="1">
      <c r="B426" s="115"/>
      <c r="C426" s="146" t="s">
        <v>882</v>
      </c>
      <c r="D426" s="146" t="s">
        <v>153</v>
      </c>
      <c r="E426" s="147" t="s">
        <v>883</v>
      </c>
      <c r="F426" s="148" t="s">
        <v>884</v>
      </c>
      <c r="G426" s="149" t="s">
        <v>164</v>
      </c>
      <c r="H426" s="150">
        <v>5368.3130000000001</v>
      </c>
      <c r="I426" s="151"/>
      <c r="J426" s="151"/>
      <c r="K426" s="152">
        <f>ROUND(P426*H426,2)</f>
        <v>0</v>
      </c>
      <c r="L426" s="148" t="s">
        <v>359</v>
      </c>
      <c r="M426" s="30"/>
      <c r="N426" s="153" t="s">
        <v>1</v>
      </c>
      <c r="O426" s="114" t="s">
        <v>41</v>
      </c>
      <c r="P426" s="154">
        <f>I426+J426</f>
        <v>0</v>
      </c>
      <c r="Q426" s="154">
        <f>ROUND(I426*H426,2)</f>
        <v>0</v>
      </c>
      <c r="R426" s="154">
        <f>ROUND(J426*H426,2)</f>
        <v>0</v>
      </c>
      <c r="T426" s="155">
        <f>S426*H426</f>
        <v>0</v>
      </c>
      <c r="U426" s="155">
        <v>0</v>
      </c>
      <c r="V426" s="155">
        <f>U426*H426</f>
        <v>0</v>
      </c>
      <c r="W426" s="155">
        <v>0</v>
      </c>
      <c r="X426" s="156">
        <f>W426*H426</f>
        <v>0</v>
      </c>
      <c r="AR426" s="157" t="s">
        <v>174</v>
      </c>
      <c r="AT426" s="157" t="s">
        <v>153</v>
      </c>
      <c r="AU426" s="157" t="s">
        <v>86</v>
      </c>
      <c r="AY426" s="15" t="s">
        <v>150</v>
      </c>
      <c r="BE426" s="158">
        <f>IF(O426="základní",K426,0)</f>
        <v>0</v>
      </c>
      <c r="BF426" s="158">
        <f>IF(O426="snížená",K426,0)</f>
        <v>0</v>
      </c>
      <c r="BG426" s="158">
        <f>IF(O426="zákl. přenesená",K426,0)</f>
        <v>0</v>
      </c>
      <c r="BH426" s="158">
        <f>IF(O426="sníž. přenesená",K426,0)</f>
        <v>0</v>
      </c>
      <c r="BI426" s="158">
        <f>IF(O426="nulová",K426,0)</f>
        <v>0</v>
      </c>
      <c r="BJ426" s="15" t="s">
        <v>86</v>
      </c>
      <c r="BK426" s="158">
        <f>ROUND(P426*H426,2)</f>
        <v>0</v>
      </c>
      <c r="BL426" s="15" t="s">
        <v>174</v>
      </c>
      <c r="BM426" s="157" t="s">
        <v>885</v>
      </c>
    </row>
    <row r="427" spans="2:65" s="1" customFormat="1" ht="11.25">
      <c r="B427" s="30"/>
      <c r="D427" s="159" t="s">
        <v>160</v>
      </c>
      <c r="F427" s="160" t="s">
        <v>886</v>
      </c>
      <c r="I427" s="116"/>
      <c r="J427" s="116"/>
      <c r="M427" s="30"/>
      <c r="N427" s="161"/>
      <c r="X427" s="54"/>
      <c r="AT427" s="15" t="s">
        <v>160</v>
      </c>
      <c r="AU427" s="15" t="s">
        <v>86</v>
      </c>
    </row>
    <row r="428" spans="2:65" s="12" customFormat="1" ht="11.25">
      <c r="B428" s="162"/>
      <c r="D428" s="163" t="s">
        <v>167</v>
      </c>
      <c r="E428" s="164" t="s">
        <v>1</v>
      </c>
      <c r="F428" s="165" t="s">
        <v>881</v>
      </c>
      <c r="H428" s="166">
        <v>282.5428</v>
      </c>
      <c r="I428" s="167"/>
      <c r="J428" s="167"/>
      <c r="M428" s="162"/>
      <c r="N428" s="168"/>
      <c r="X428" s="169"/>
      <c r="AT428" s="164" t="s">
        <v>167</v>
      </c>
      <c r="AU428" s="164" t="s">
        <v>86</v>
      </c>
      <c r="AV428" s="12" t="s">
        <v>88</v>
      </c>
      <c r="AW428" s="12" t="s">
        <v>4</v>
      </c>
      <c r="AX428" s="12" t="s">
        <v>86</v>
      </c>
      <c r="AY428" s="164" t="s">
        <v>150</v>
      </c>
    </row>
    <row r="429" spans="2:65" s="12" customFormat="1" ht="11.25">
      <c r="B429" s="162"/>
      <c r="D429" s="163" t="s">
        <v>167</v>
      </c>
      <c r="F429" s="165" t="s">
        <v>887</v>
      </c>
      <c r="H429" s="166">
        <v>5368.3130000000001</v>
      </c>
      <c r="I429" s="167"/>
      <c r="J429" s="167"/>
      <c r="M429" s="162"/>
      <c r="N429" s="168"/>
      <c r="X429" s="169"/>
      <c r="AT429" s="164" t="s">
        <v>167</v>
      </c>
      <c r="AU429" s="164" t="s">
        <v>86</v>
      </c>
      <c r="AV429" s="12" t="s">
        <v>88</v>
      </c>
      <c r="AW429" s="12" t="s">
        <v>3</v>
      </c>
      <c r="AX429" s="12" t="s">
        <v>86</v>
      </c>
      <c r="AY429" s="164" t="s">
        <v>150</v>
      </c>
    </row>
    <row r="430" spans="2:65" s="1" customFormat="1" ht="16.5" customHeight="1">
      <c r="B430" s="115"/>
      <c r="C430" s="146" t="s">
        <v>888</v>
      </c>
      <c r="D430" s="146" t="s">
        <v>153</v>
      </c>
      <c r="E430" s="147" t="s">
        <v>889</v>
      </c>
      <c r="F430" s="148" t="s">
        <v>890</v>
      </c>
      <c r="G430" s="149" t="s">
        <v>783</v>
      </c>
      <c r="H430" s="150">
        <v>9.9000000000000005E-2</v>
      </c>
      <c r="I430" s="151"/>
      <c r="J430" s="151"/>
      <c r="K430" s="152">
        <f>ROUND(P430*H430,2)</f>
        <v>0</v>
      </c>
      <c r="L430" s="148" t="s">
        <v>1</v>
      </c>
      <c r="M430" s="30"/>
      <c r="N430" s="153" t="s">
        <v>1</v>
      </c>
      <c r="O430" s="114" t="s">
        <v>41</v>
      </c>
      <c r="P430" s="154">
        <f>I430+J430</f>
        <v>0</v>
      </c>
      <c r="Q430" s="154">
        <f>ROUND(I430*H430,2)</f>
        <v>0</v>
      </c>
      <c r="R430" s="154">
        <f>ROUND(J430*H430,2)</f>
        <v>0</v>
      </c>
      <c r="T430" s="155">
        <f>S430*H430</f>
        <v>0</v>
      </c>
      <c r="U430" s="155">
        <v>0</v>
      </c>
      <c r="V430" s="155">
        <f>U430*H430</f>
        <v>0</v>
      </c>
      <c r="W430" s="155">
        <v>0</v>
      </c>
      <c r="X430" s="156">
        <f>W430*H430</f>
        <v>0</v>
      </c>
      <c r="AR430" s="157" t="s">
        <v>158</v>
      </c>
      <c r="AT430" s="157" t="s">
        <v>153</v>
      </c>
      <c r="AU430" s="157" t="s">
        <v>86</v>
      </c>
      <c r="AY430" s="15" t="s">
        <v>150</v>
      </c>
      <c r="BE430" s="158">
        <f>IF(O430="základní",K430,0)</f>
        <v>0</v>
      </c>
      <c r="BF430" s="158">
        <f>IF(O430="snížená",K430,0)</f>
        <v>0</v>
      </c>
      <c r="BG430" s="158">
        <f>IF(O430="zákl. přenesená",K430,0)</f>
        <v>0</v>
      </c>
      <c r="BH430" s="158">
        <f>IF(O430="sníž. přenesená",K430,0)</f>
        <v>0</v>
      </c>
      <c r="BI430" s="158">
        <f>IF(O430="nulová",K430,0)</f>
        <v>0</v>
      </c>
      <c r="BJ430" s="15" t="s">
        <v>86</v>
      </c>
      <c r="BK430" s="158">
        <f>ROUND(P430*H430,2)</f>
        <v>0</v>
      </c>
      <c r="BL430" s="15" t="s">
        <v>158</v>
      </c>
      <c r="BM430" s="157" t="s">
        <v>891</v>
      </c>
    </row>
    <row r="431" spans="2:65" s="12" customFormat="1" ht="11.25">
      <c r="B431" s="162"/>
      <c r="D431" s="163" t="s">
        <v>167</v>
      </c>
      <c r="E431" s="164" t="s">
        <v>1</v>
      </c>
      <c r="F431" s="165" t="s">
        <v>892</v>
      </c>
      <c r="H431" s="166">
        <v>9.8960168588084998E-2</v>
      </c>
      <c r="I431" s="167"/>
      <c r="J431" s="167"/>
      <c r="M431" s="162"/>
      <c r="N431" s="168"/>
      <c r="X431" s="169"/>
      <c r="AT431" s="164" t="s">
        <v>167</v>
      </c>
      <c r="AU431" s="164" t="s">
        <v>86</v>
      </c>
      <c r="AV431" s="12" t="s">
        <v>88</v>
      </c>
      <c r="AW431" s="12" t="s">
        <v>4</v>
      </c>
      <c r="AX431" s="12" t="s">
        <v>86</v>
      </c>
      <c r="AY431" s="164" t="s">
        <v>150</v>
      </c>
    </row>
    <row r="432" spans="2:65" s="1" customFormat="1" ht="24.2" customHeight="1">
      <c r="B432" s="115"/>
      <c r="C432" s="170" t="s">
        <v>893</v>
      </c>
      <c r="D432" s="170" t="s">
        <v>227</v>
      </c>
      <c r="E432" s="171" t="s">
        <v>894</v>
      </c>
      <c r="F432" s="172" t="s">
        <v>895</v>
      </c>
      <c r="G432" s="173" t="s">
        <v>164</v>
      </c>
      <c r="H432" s="174">
        <v>0.17799999999999999</v>
      </c>
      <c r="I432" s="175"/>
      <c r="J432" s="176"/>
      <c r="K432" s="177">
        <f>ROUND(P432*H432,2)</f>
        <v>0</v>
      </c>
      <c r="L432" s="172" t="s">
        <v>359</v>
      </c>
      <c r="M432" s="178"/>
      <c r="N432" s="179" t="s">
        <v>1</v>
      </c>
      <c r="O432" s="114" t="s">
        <v>41</v>
      </c>
      <c r="P432" s="154">
        <f>I432+J432</f>
        <v>0</v>
      </c>
      <c r="Q432" s="154">
        <f>ROUND(I432*H432,2)</f>
        <v>0</v>
      </c>
      <c r="R432" s="154">
        <f>ROUND(J432*H432,2)</f>
        <v>0</v>
      </c>
      <c r="T432" s="155">
        <f>S432*H432</f>
        <v>0</v>
      </c>
      <c r="U432" s="155">
        <v>1</v>
      </c>
      <c r="V432" s="155">
        <f>U432*H432</f>
        <v>0.17799999999999999</v>
      </c>
      <c r="W432" s="155">
        <v>0</v>
      </c>
      <c r="X432" s="156">
        <f>W432*H432</f>
        <v>0</v>
      </c>
      <c r="AR432" s="157" t="s">
        <v>196</v>
      </c>
      <c r="AT432" s="157" t="s">
        <v>227</v>
      </c>
      <c r="AU432" s="157" t="s">
        <v>86</v>
      </c>
      <c r="AY432" s="15" t="s">
        <v>150</v>
      </c>
      <c r="BE432" s="158">
        <f>IF(O432="základní",K432,0)</f>
        <v>0</v>
      </c>
      <c r="BF432" s="158">
        <f>IF(O432="snížená",K432,0)</f>
        <v>0</v>
      </c>
      <c r="BG432" s="158">
        <f>IF(O432="zákl. přenesená",K432,0)</f>
        <v>0</v>
      </c>
      <c r="BH432" s="158">
        <f>IF(O432="sníž. přenesená",K432,0)</f>
        <v>0</v>
      </c>
      <c r="BI432" s="158">
        <f>IF(O432="nulová",K432,0)</f>
        <v>0</v>
      </c>
      <c r="BJ432" s="15" t="s">
        <v>86</v>
      </c>
      <c r="BK432" s="158">
        <f>ROUND(P432*H432,2)</f>
        <v>0</v>
      </c>
      <c r="BL432" s="15" t="s">
        <v>158</v>
      </c>
      <c r="BM432" s="157" t="s">
        <v>896</v>
      </c>
    </row>
    <row r="433" spans="2:65" s="12" customFormat="1" ht="11.25">
      <c r="B433" s="162"/>
      <c r="D433" s="163" t="s">
        <v>167</v>
      </c>
      <c r="E433" s="164" t="s">
        <v>1</v>
      </c>
      <c r="F433" s="165" t="s">
        <v>897</v>
      </c>
      <c r="H433" s="166">
        <v>0.1782</v>
      </c>
      <c r="I433" s="167"/>
      <c r="J433" s="167"/>
      <c r="M433" s="162"/>
      <c r="N433" s="168"/>
      <c r="X433" s="169"/>
      <c r="AT433" s="164" t="s">
        <v>167</v>
      </c>
      <c r="AU433" s="164" t="s">
        <v>86</v>
      </c>
      <c r="AV433" s="12" t="s">
        <v>88</v>
      </c>
      <c r="AW433" s="12" t="s">
        <v>4</v>
      </c>
      <c r="AX433" s="12" t="s">
        <v>86</v>
      </c>
      <c r="AY433" s="164" t="s">
        <v>150</v>
      </c>
    </row>
    <row r="434" spans="2:65" s="1" customFormat="1" ht="16.5" customHeight="1">
      <c r="B434" s="115"/>
      <c r="C434" s="146" t="s">
        <v>898</v>
      </c>
      <c r="D434" s="146" t="s">
        <v>153</v>
      </c>
      <c r="E434" s="147" t="s">
        <v>899</v>
      </c>
      <c r="F434" s="148" t="s">
        <v>900</v>
      </c>
      <c r="G434" s="149" t="s">
        <v>783</v>
      </c>
      <c r="H434" s="150">
        <v>4.6239999999999997</v>
      </c>
      <c r="I434" s="151"/>
      <c r="J434" s="151"/>
      <c r="K434" s="152">
        <f>ROUND(P434*H434,2)</f>
        <v>0</v>
      </c>
      <c r="L434" s="148" t="s">
        <v>1</v>
      </c>
      <c r="M434" s="30"/>
      <c r="N434" s="153" t="s">
        <v>1</v>
      </c>
      <c r="O434" s="114" t="s">
        <v>41</v>
      </c>
      <c r="P434" s="154">
        <f>I434+J434</f>
        <v>0</v>
      </c>
      <c r="Q434" s="154">
        <f>ROUND(I434*H434,2)</f>
        <v>0</v>
      </c>
      <c r="R434" s="154">
        <f>ROUND(J434*H434,2)</f>
        <v>0</v>
      </c>
      <c r="T434" s="155">
        <f>S434*H434</f>
        <v>0</v>
      </c>
      <c r="U434" s="155">
        <v>0</v>
      </c>
      <c r="V434" s="155">
        <f>U434*H434</f>
        <v>0</v>
      </c>
      <c r="W434" s="155">
        <v>0</v>
      </c>
      <c r="X434" s="156">
        <f>W434*H434</f>
        <v>0</v>
      </c>
      <c r="AR434" s="157" t="s">
        <v>158</v>
      </c>
      <c r="AT434" s="157" t="s">
        <v>153</v>
      </c>
      <c r="AU434" s="157" t="s">
        <v>86</v>
      </c>
      <c r="AY434" s="15" t="s">
        <v>150</v>
      </c>
      <c r="BE434" s="158">
        <f>IF(O434="základní",K434,0)</f>
        <v>0</v>
      </c>
      <c r="BF434" s="158">
        <f>IF(O434="snížená",K434,0)</f>
        <v>0</v>
      </c>
      <c r="BG434" s="158">
        <f>IF(O434="zákl. přenesená",K434,0)</f>
        <v>0</v>
      </c>
      <c r="BH434" s="158">
        <f>IF(O434="sníž. přenesená",K434,0)</f>
        <v>0</v>
      </c>
      <c r="BI434" s="158">
        <f>IF(O434="nulová",K434,0)</f>
        <v>0</v>
      </c>
      <c r="BJ434" s="15" t="s">
        <v>86</v>
      </c>
      <c r="BK434" s="158">
        <f>ROUND(P434*H434,2)</f>
        <v>0</v>
      </c>
      <c r="BL434" s="15" t="s">
        <v>158</v>
      </c>
      <c r="BM434" s="157" t="s">
        <v>901</v>
      </c>
    </row>
    <row r="435" spans="2:65" s="12" customFormat="1" ht="11.25">
      <c r="B435" s="162"/>
      <c r="D435" s="163" t="s">
        <v>167</v>
      </c>
      <c r="E435" s="164" t="s">
        <v>1</v>
      </c>
      <c r="F435" s="165" t="s">
        <v>902</v>
      </c>
      <c r="H435" s="166">
        <v>1.3548118318606901</v>
      </c>
      <c r="I435" s="167"/>
      <c r="J435" s="167"/>
      <c r="M435" s="162"/>
      <c r="N435" s="168"/>
      <c r="X435" s="169"/>
      <c r="AT435" s="164" t="s">
        <v>167</v>
      </c>
      <c r="AU435" s="164" t="s">
        <v>86</v>
      </c>
      <c r="AV435" s="12" t="s">
        <v>88</v>
      </c>
      <c r="AW435" s="12" t="s">
        <v>4</v>
      </c>
      <c r="AX435" s="12" t="s">
        <v>78</v>
      </c>
      <c r="AY435" s="164" t="s">
        <v>150</v>
      </c>
    </row>
    <row r="436" spans="2:65" s="12" customFormat="1" ht="11.25">
      <c r="B436" s="162"/>
      <c r="D436" s="163" t="s">
        <v>167</v>
      </c>
      <c r="E436" s="164" t="s">
        <v>1</v>
      </c>
      <c r="F436" s="165" t="s">
        <v>903</v>
      </c>
      <c r="H436" s="166">
        <v>3.2688655999999998</v>
      </c>
      <c r="I436" s="167"/>
      <c r="J436" s="167"/>
      <c r="M436" s="162"/>
      <c r="N436" s="168"/>
      <c r="X436" s="169"/>
      <c r="AT436" s="164" t="s">
        <v>167</v>
      </c>
      <c r="AU436" s="164" t="s">
        <v>86</v>
      </c>
      <c r="AV436" s="12" t="s">
        <v>88</v>
      </c>
      <c r="AW436" s="12" t="s">
        <v>4</v>
      </c>
      <c r="AX436" s="12" t="s">
        <v>78</v>
      </c>
      <c r="AY436" s="164" t="s">
        <v>150</v>
      </c>
    </row>
    <row r="437" spans="2:65" s="13" customFormat="1" ht="11.25">
      <c r="B437" s="181"/>
      <c r="D437" s="163" t="s">
        <v>167</v>
      </c>
      <c r="E437" s="182" t="s">
        <v>1</v>
      </c>
      <c r="F437" s="183" t="s">
        <v>437</v>
      </c>
      <c r="H437" s="184">
        <v>4.6236774318606901</v>
      </c>
      <c r="I437" s="185"/>
      <c r="J437" s="185"/>
      <c r="M437" s="181"/>
      <c r="N437" s="186"/>
      <c r="X437" s="187"/>
      <c r="AT437" s="182" t="s">
        <v>167</v>
      </c>
      <c r="AU437" s="182" t="s">
        <v>86</v>
      </c>
      <c r="AV437" s="13" t="s">
        <v>158</v>
      </c>
      <c r="AW437" s="13" t="s">
        <v>4</v>
      </c>
      <c r="AX437" s="13" t="s">
        <v>86</v>
      </c>
      <c r="AY437" s="182" t="s">
        <v>150</v>
      </c>
    </row>
    <row r="438" spans="2:65" s="1" customFormat="1" ht="24.2" customHeight="1">
      <c r="B438" s="115"/>
      <c r="C438" s="170" t="s">
        <v>904</v>
      </c>
      <c r="D438" s="170" t="s">
        <v>227</v>
      </c>
      <c r="E438" s="171" t="s">
        <v>905</v>
      </c>
      <c r="F438" s="172" t="s">
        <v>906</v>
      </c>
      <c r="G438" s="173" t="s">
        <v>164</v>
      </c>
      <c r="H438" s="174">
        <v>9.2479999999999993</v>
      </c>
      <c r="I438" s="175"/>
      <c r="J438" s="176"/>
      <c r="K438" s="177">
        <f>ROUND(P438*H438,2)</f>
        <v>0</v>
      </c>
      <c r="L438" s="172" t="s">
        <v>291</v>
      </c>
      <c r="M438" s="178"/>
      <c r="N438" s="179" t="s">
        <v>1</v>
      </c>
      <c r="O438" s="114" t="s">
        <v>41</v>
      </c>
      <c r="P438" s="154">
        <f>I438+J438</f>
        <v>0</v>
      </c>
      <c r="Q438" s="154">
        <f>ROUND(I438*H438,2)</f>
        <v>0</v>
      </c>
      <c r="R438" s="154">
        <f>ROUND(J438*H438,2)</f>
        <v>0</v>
      </c>
      <c r="T438" s="155">
        <f>S438*H438</f>
        <v>0</v>
      </c>
      <c r="U438" s="155">
        <v>1</v>
      </c>
      <c r="V438" s="155">
        <f>U438*H438</f>
        <v>9.2479999999999993</v>
      </c>
      <c r="W438" s="155">
        <v>0</v>
      </c>
      <c r="X438" s="156">
        <f>W438*H438</f>
        <v>0</v>
      </c>
      <c r="AR438" s="157" t="s">
        <v>196</v>
      </c>
      <c r="AT438" s="157" t="s">
        <v>227</v>
      </c>
      <c r="AU438" s="157" t="s">
        <v>86</v>
      </c>
      <c r="AY438" s="15" t="s">
        <v>150</v>
      </c>
      <c r="BE438" s="158">
        <f>IF(O438="základní",K438,0)</f>
        <v>0</v>
      </c>
      <c r="BF438" s="158">
        <f>IF(O438="snížená",K438,0)</f>
        <v>0</v>
      </c>
      <c r="BG438" s="158">
        <f>IF(O438="zákl. přenesená",K438,0)</f>
        <v>0</v>
      </c>
      <c r="BH438" s="158">
        <f>IF(O438="sníž. přenesená",K438,0)</f>
        <v>0</v>
      </c>
      <c r="BI438" s="158">
        <f>IF(O438="nulová",K438,0)</f>
        <v>0</v>
      </c>
      <c r="BJ438" s="15" t="s">
        <v>86</v>
      </c>
      <c r="BK438" s="158">
        <f>ROUND(P438*H438,2)</f>
        <v>0</v>
      </c>
      <c r="BL438" s="15" t="s">
        <v>158</v>
      </c>
      <c r="BM438" s="157" t="s">
        <v>907</v>
      </c>
    </row>
    <row r="439" spans="2:65" s="12" customFormat="1" ht="11.25">
      <c r="B439" s="162"/>
      <c r="D439" s="163" t="s">
        <v>167</v>
      </c>
      <c r="E439" s="164" t="s">
        <v>1</v>
      </c>
      <c r="F439" s="165" t="s">
        <v>908</v>
      </c>
      <c r="H439" s="166">
        <v>9.2479999999999993</v>
      </c>
      <c r="I439" s="167"/>
      <c r="J439" s="167"/>
      <c r="M439" s="162"/>
      <c r="N439" s="168"/>
      <c r="X439" s="169"/>
      <c r="AT439" s="164" t="s">
        <v>167</v>
      </c>
      <c r="AU439" s="164" t="s">
        <v>86</v>
      </c>
      <c r="AV439" s="12" t="s">
        <v>88</v>
      </c>
      <c r="AW439" s="12" t="s">
        <v>4</v>
      </c>
      <c r="AX439" s="12" t="s">
        <v>86</v>
      </c>
      <c r="AY439" s="164" t="s">
        <v>150</v>
      </c>
    </row>
    <row r="440" spans="2:65" s="1" customFormat="1" ht="16.5" customHeight="1">
      <c r="B440" s="115"/>
      <c r="C440" s="146" t="s">
        <v>909</v>
      </c>
      <c r="D440" s="146" t="s">
        <v>153</v>
      </c>
      <c r="E440" s="147" t="s">
        <v>910</v>
      </c>
      <c r="F440" s="148" t="s">
        <v>911</v>
      </c>
      <c r="G440" s="149" t="s">
        <v>783</v>
      </c>
      <c r="H440" s="150">
        <v>3.077</v>
      </c>
      <c r="I440" s="151"/>
      <c r="J440" s="151"/>
      <c r="K440" s="152">
        <f>ROUND(P440*H440,2)</f>
        <v>0</v>
      </c>
      <c r="L440" s="148" t="s">
        <v>1</v>
      </c>
      <c r="M440" s="30"/>
      <c r="N440" s="153" t="s">
        <v>1</v>
      </c>
      <c r="O440" s="114" t="s">
        <v>41</v>
      </c>
      <c r="P440" s="154">
        <f>I440+J440</f>
        <v>0</v>
      </c>
      <c r="Q440" s="154">
        <f>ROUND(I440*H440,2)</f>
        <v>0</v>
      </c>
      <c r="R440" s="154">
        <f>ROUND(J440*H440,2)</f>
        <v>0</v>
      </c>
      <c r="T440" s="155">
        <f>S440*H440</f>
        <v>0</v>
      </c>
      <c r="U440" s="155">
        <v>0</v>
      </c>
      <c r="V440" s="155">
        <f>U440*H440</f>
        <v>0</v>
      </c>
      <c r="W440" s="155">
        <v>0</v>
      </c>
      <c r="X440" s="156">
        <f>W440*H440</f>
        <v>0</v>
      </c>
      <c r="AR440" s="157" t="s">
        <v>245</v>
      </c>
      <c r="AT440" s="157" t="s">
        <v>153</v>
      </c>
      <c r="AU440" s="157" t="s">
        <v>86</v>
      </c>
      <c r="AY440" s="15" t="s">
        <v>150</v>
      </c>
      <c r="BE440" s="158">
        <f>IF(O440="základní",K440,0)</f>
        <v>0</v>
      </c>
      <c r="BF440" s="158">
        <f>IF(O440="snížená",K440,0)</f>
        <v>0</v>
      </c>
      <c r="BG440" s="158">
        <f>IF(O440="zákl. přenesená",K440,0)</f>
        <v>0</v>
      </c>
      <c r="BH440" s="158">
        <f>IF(O440="sníž. přenesená",K440,0)</f>
        <v>0</v>
      </c>
      <c r="BI440" s="158">
        <f>IF(O440="nulová",K440,0)</f>
        <v>0</v>
      </c>
      <c r="BJ440" s="15" t="s">
        <v>86</v>
      </c>
      <c r="BK440" s="158">
        <f>ROUND(P440*H440,2)</f>
        <v>0</v>
      </c>
      <c r="BL440" s="15" t="s">
        <v>245</v>
      </c>
      <c r="BM440" s="157" t="s">
        <v>912</v>
      </c>
    </row>
    <row r="441" spans="2:65" s="12" customFormat="1" ht="11.25">
      <c r="B441" s="162"/>
      <c r="D441" s="163" t="s">
        <v>167</v>
      </c>
      <c r="E441" s="164" t="s">
        <v>1</v>
      </c>
      <c r="F441" s="165" t="s">
        <v>913</v>
      </c>
      <c r="H441" s="166">
        <v>3.0771999999999999</v>
      </c>
      <c r="I441" s="167"/>
      <c r="J441" s="167"/>
      <c r="M441" s="162"/>
      <c r="N441" s="168"/>
      <c r="X441" s="169"/>
      <c r="AT441" s="164" t="s">
        <v>167</v>
      </c>
      <c r="AU441" s="164" t="s">
        <v>86</v>
      </c>
      <c r="AV441" s="12" t="s">
        <v>88</v>
      </c>
      <c r="AW441" s="12" t="s">
        <v>4</v>
      </c>
      <c r="AX441" s="12" t="s">
        <v>86</v>
      </c>
      <c r="AY441" s="164" t="s">
        <v>150</v>
      </c>
    </row>
    <row r="442" spans="2:65" s="1" customFormat="1" ht="16.5" customHeight="1">
      <c r="B442" s="115"/>
      <c r="C442" s="170" t="s">
        <v>914</v>
      </c>
      <c r="D442" s="170" t="s">
        <v>227</v>
      </c>
      <c r="E442" s="171" t="s">
        <v>915</v>
      </c>
      <c r="F442" s="172" t="s">
        <v>916</v>
      </c>
      <c r="G442" s="173" t="s">
        <v>783</v>
      </c>
      <c r="H442" s="174">
        <v>3.077</v>
      </c>
      <c r="I442" s="175"/>
      <c r="J442" s="176"/>
      <c r="K442" s="177">
        <f>ROUND(P442*H442,2)</f>
        <v>0</v>
      </c>
      <c r="L442" s="172" t="s">
        <v>1</v>
      </c>
      <c r="M442" s="178"/>
      <c r="N442" s="179" t="s">
        <v>1</v>
      </c>
      <c r="O442" s="114" t="s">
        <v>41</v>
      </c>
      <c r="P442" s="154">
        <f>I442+J442</f>
        <v>0</v>
      </c>
      <c r="Q442" s="154">
        <f>ROUND(I442*H442,2)</f>
        <v>0</v>
      </c>
      <c r="R442" s="154">
        <f>ROUND(J442*H442,2)</f>
        <v>0</v>
      </c>
      <c r="T442" s="155">
        <f>S442*H442</f>
        <v>0</v>
      </c>
      <c r="U442" s="155">
        <v>0</v>
      </c>
      <c r="V442" s="155">
        <f>U442*H442</f>
        <v>0</v>
      </c>
      <c r="W442" s="155">
        <v>0</v>
      </c>
      <c r="X442" s="156">
        <f>W442*H442</f>
        <v>0</v>
      </c>
      <c r="AR442" s="157" t="s">
        <v>245</v>
      </c>
      <c r="AT442" s="157" t="s">
        <v>227</v>
      </c>
      <c r="AU442" s="157" t="s">
        <v>86</v>
      </c>
      <c r="AY442" s="15" t="s">
        <v>150</v>
      </c>
      <c r="BE442" s="158">
        <f>IF(O442="základní",K442,0)</f>
        <v>0</v>
      </c>
      <c r="BF442" s="158">
        <f>IF(O442="snížená",K442,0)</f>
        <v>0</v>
      </c>
      <c r="BG442" s="158">
        <f>IF(O442="zákl. přenesená",K442,0)</f>
        <v>0</v>
      </c>
      <c r="BH442" s="158">
        <f>IF(O442="sníž. přenesená",K442,0)</f>
        <v>0</v>
      </c>
      <c r="BI442" s="158">
        <f>IF(O442="nulová",K442,0)</f>
        <v>0</v>
      </c>
      <c r="BJ442" s="15" t="s">
        <v>86</v>
      </c>
      <c r="BK442" s="158">
        <f>ROUND(P442*H442,2)</f>
        <v>0</v>
      </c>
      <c r="BL442" s="15" t="s">
        <v>245</v>
      </c>
      <c r="BM442" s="157" t="s">
        <v>917</v>
      </c>
    </row>
    <row r="443" spans="2:65" s="12" customFormat="1" ht="11.25">
      <c r="B443" s="162"/>
      <c r="D443" s="163" t="s">
        <v>167</v>
      </c>
      <c r="E443" s="164" t="s">
        <v>1</v>
      </c>
      <c r="F443" s="165" t="s">
        <v>913</v>
      </c>
      <c r="H443" s="166">
        <v>3.0771999999999999</v>
      </c>
      <c r="I443" s="167"/>
      <c r="J443" s="167"/>
      <c r="M443" s="162"/>
      <c r="N443" s="168"/>
      <c r="X443" s="169"/>
      <c r="AT443" s="164" t="s">
        <v>167</v>
      </c>
      <c r="AU443" s="164" t="s">
        <v>86</v>
      </c>
      <c r="AV443" s="12" t="s">
        <v>88</v>
      </c>
      <c r="AW443" s="12" t="s">
        <v>4</v>
      </c>
      <c r="AX443" s="12" t="s">
        <v>86</v>
      </c>
      <c r="AY443" s="164" t="s">
        <v>150</v>
      </c>
    </row>
    <row r="444" spans="2:65" s="1" customFormat="1" ht="21.75" customHeight="1">
      <c r="B444" s="115"/>
      <c r="C444" s="146" t="s">
        <v>918</v>
      </c>
      <c r="D444" s="146" t="s">
        <v>153</v>
      </c>
      <c r="E444" s="147" t="s">
        <v>919</v>
      </c>
      <c r="F444" s="148" t="s">
        <v>920</v>
      </c>
      <c r="G444" s="149" t="s">
        <v>186</v>
      </c>
      <c r="H444" s="150">
        <v>2</v>
      </c>
      <c r="I444" s="151"/>
      <c r="J444" s="151"/>
      <c r="K444" s="152">
        <f>ROUND(P444*H444,2)</f>
        <v>0</v>
      </c>
      <c r="L444" s="148" t="s">
        <v>1</v>
      </c>
      <c r="M444" s="30"/>
      <c r="N444" s="153" t="s">
        <v>1</v>
      </c>
      <c r="O444" s="114" t="s">
        <v>41</v>
      </c>
      <c r="P444" s="154">
        <f>I444+J444</f>
        <v>0</v>
      </c>
      <c r="Q444" s="154">
        <f>ROUND(I444*H444,2)</f>
        <v>0</v>
      </c>
      <c r="R444" s="154">
        <f>ROUND(J444*H444,2)</f>
        <v>0</v>
      </c>
      <c r="T444" s="155">
        <f>S444*H444</f>
        <v>0</v>
      </c>
      <c r="U444" s="155">
        <v>0</v>
      </c>
      <c r="V444" s="155">
        <f>U444*H444</f>
        <v>0</v>
      </c>
      <c r="W444" s="155">
        <v>0</v>
      </c>
      <c r="X444" s="156">
        <f>W444*H444</f>
        <v>0</v>
      </c>
      <c r="AR444" s="157" t="s">
        <v>158</v>
      </c>
      <c r="AT444" s="157" t="s">
        <v>153</v>
      </c>
      <c r="AU444" s="157" t="s">
        <v>86</v>
      </c>
      <c r="AY444" s="15" t="s">
        <v>150</v>
      </c>
      <c r="BE444" s="158">
        <f>IF(O444="základní",K444,0)</f>
        <v>0</v>
      </c>
      <c r="BF444" s="158">
        <f>IF(O444="snížená",K444,0)</f>
        <v>0</v>
      </c>
      <c r="BG444" s="158">
        <f>IF(O444="zákl. přenesená",K444,0)</f>
        <v>0</v>
      </c>
      <c r="BH444" s="158">
        <f>IF(O444="sníž. přenesená",K444,0)</f>
        <v>0</v>
      </c>
      <c r="BI444" s="158">
        <f>IF(O444="nulová",K444,0)</f>
        <v>0</v>
      </c>
      <c r="BJ444" s="15" t="s">
        <v>86</v>
      </c>
      <c r="BK444" s="158">
        <f>ROUND(P444*H444,2)</f>
        <v>0</v>
      </c>
      <c r="BL444" s="15" t="s">
        <v>158</v>
      </c>
      <c r="BM444" s="157" t="s">
        <v>921</v>
      </c>
    </row>
    <row r="445" spans="2:65" s="1" customFormat="1" ht="24">
      <c r="B445" s="115"/>
      <c r="C445" s="146" t="s">
        <v>922</v>
      </c>
      <c r="D445" s="146" t="s">
        <v>153</v>
      </c>
      <c r="E445" s="147" t="s">
        <v>923</v>
      </c>
      <c r="F445" s="148" t="s">
        <v>924</v>
      </c>
      <c r="G445" s="149" t="s">
        <v>783</v>
      </c>
      <c r="H445" s="150">
        <v>1.764</v>
      </c>
      <c r="I445" s="151"/>
      <c r="J445" s="151"/>
      <c r="K445" s="152">
        <f>ROUND(P445*H445,2)</f>
        <v>0</v>
      </c>
      <c r="L445" s="148" t="s">
        <v>173</v>
      </c>
      <c r="M445" s="30"/>
      <c r="N445" s="153" t="s">
        <v>1</v>
      </c>
      <c r="O445" s="114" t="s">
        <v>41</v>
      </c>
      <c r="P445" s="154">
        <f>I445+J445</f>
        <v>0</v>
      </c>
      <c r="Q445" s="154">
        <f>ROUND(I445*H445,2)</f>
        <v>0</v>
      </c>
      <c r="R445" s="154">
        <f>ROUND(J445*H445,2)</f>
        <v>0</v>
      </c>
      <c r="T445" s="155">
        <f>S445*H445</f>
        <v>0</v>
      </c>
      <c r="U445" s="155">
        <v>2.16</v>
      </c>
      <c r="V445" s="155">
        <f>U445*H445</f>
        <v>3.8102400000000003</v>
      </c>
      <c r="W445" s="155">
        <v>0</v>
      </c>
      <c r="X445" s="156">
        <f>W445*H445</f>
        <v>0</v>
      </c>
      <c r="AR445" s="157" t="s">
        <v>158</v>
      </c>
      <c r="AT445" s="157" t="s">
        <v>153</v>
      </c>
      <c r="AU445" s="157" t="s">
        <v>86</v>
      </c>
      <c r="AY445" s="15" t="s">
        <v>150</v>
      </c>
      <c r="BE445" s="158">
        <f>IF(O445="základní",K445,0)</f>
        <v>0</v>
      </c>
      <c r="BF445" s="158">
        <f>IF(O445="snížená",K445,0)</f>
        <v>0</v>
      </c>
      <c r="BG445" s="158">
        <f>IF(O445="zákl. přenesená",K445,0)</f>
        <v>0</v>
      </c>
      <c r="BH445" s="158">
        <f>IF(O445="sníž. přenesená",K445,0)</f>
        <v>0</v>
      </c>
      <c r="BI445" s="158">
        <f>IF(O445="nulová",K445,0)</f>
        <v>0</v>
      </c>
      <c r="BJ445" s="15" t="s">
        <v>86</v>
      </c>
      <c r="BK445" s="158">
        <f>ROUND(P445*H445,2)</f>
        <v>0</v>
      </c>
      <c r="BL445" s="15" t="s">
        <v>158</v>
      </c>
      <c r="BM445" s="157" t="s">
        <v>925</v>
      </c>
    </row>
    <row r="446" spans="2:65" s="1" customFormat="1" ht="11.25">
      <c r="B446" s="30"/>
      <c r="D446" s="159" t="s">
        <v>160</v>
      </c>
      <c r="F446" s="160" t="s">
        <v>926</v>
      </c>
      <c r="I446" s="116"/>
      <c r="J446" s="116"/>
      <c r="M446" s="30"/>
      <c r="N446" s="161"/>
      <c r="X446" s="54"/>
      <c r="AT446" s="15" t="s">
        <v>160</v>
      </c>
      <c r="AU446" s="15" t="s">
        <v>86</v>
      </c>
    </row>
    <row r="447" spans="2:65" s="1" customFormat="1" ht="19.5">
      <c r="B447" s="30"/>
      <c r="D447" s="163" t="s">
        <v>293</v>
      </c>
      <c r="F447" s="180" t="s">
        <v>927</v>
      </c>
      <c r="I447" s="116"/>
      <c r="J447" s="116"/>
      <c r="M447" s="30"/>
      <c r="N447" s="161"/>
      <c r="X447" s="54"/>
      <c r="AT447" s="15" t="s">
        <v>293</v>
      </c>
      <c r="AU447" s="15" t="s">
        <v>86</v>
      </c>
    </row>
    <row r="448" spans="2:65" s="12" customFormat="1" ht="11.25">
      <c r="B448" s="162"/>
      <c r="D448" s="163" t="s">
        <v>167</v>
      </c>
      <c r="E448" s="164" t="s">
        <v>1</v>
      </c>
      <c r="F448" s="165" t="s">
        <v>928</v>
      </c>
      <c r="H448" s="166">
        <v>1.76431843425614</v>
      </c>
      <c r="I448" s="167"/>
      <c r="J448" s="167"/>
      <c r="M448" s="162"/>
      <c r="N448" s="168"/>
      <c r="X448" s="169"/>
      <c r="AT448" s="164" t="s">
        <v>167</v>
      </c>
      <c r="AU448" s="164" t="s">
        <v>86</v>
      </c>
      <c r="AV448" s="12" t="s">
        <v>88</v>
      </c>
      <c r="AW448" s="12" t="s">
        <v>4</v>
      </c>
      <c r="AX448" s="12" t="s">
        <v>78</v>
      </c>
      <c r="AY448" s="164" t="s">
        <v>150</v>
      </c>
    </row>
    <row r="449" spans="2:65" s="13" customFormat="1" ht="11.25">
      <c r="B449" s="181"/>
      <c r="D449" s="163" t="s">
        <v>167</v>
      </c>
      <c r="E449" s="182" t="s">
        <v>1</v>
      </c>
      <c r="F449" s="183" t="s">
        <v>437</v>
      </c>
      <c r="H449" s="184">
        <v>1.76431843425614</v>
      </c>
      <c r="I449" s="185"/>
      <c r="J449" s="185"/>
      <c r="M449" s="181"/>
      <c r="N449" s="186"/>
      <c r="X449" s="187"/>
      <c r="AT449" s="182" t="s">
        <v>167</v>
      </c>
      <c r="AU449" s="182" t="s">
        <v>86</v>
      </c>
      <c r="AV449" s="13" t="s">
        <v>158</v>
      </c>
      <c r="AW449" s="13" t="s">
        <v>4</v>
      </c>
      <c r="AX449" s="13" t="s">
        <v>86</v>
      </c>
      <c r="AY449" s="182" t="s">
        <v>150</v>
      </c>
    </row>
    <row r="450" spans="2:65" s="1" customFormat="1" ht="24.2" customHeight="1">
      <c r="B450" s="115"/>
      <c r="C450" s="170" t="s">
        <v>929</v>
      </c>
      <c r="D450" s="170" t="s">
        <v>227</v>
      </c>
      <c r="E450" s="171" t="s">
        <v>930</v>
      </c>
      <c r="F450" s="172" t="s">
        <v>931</v>
      </c>
      <c r="G450" s="173" t="s">
        <v>172</v>
      </c>
      <c r="H450" s="174">
        <v>25</v>
      </c>
      <c r="I450" s="175"/>
      <c r="J450" s="176"/>
      <c r="K450" s="177">
        <f>ROUND(P450*H450,2)</f>
        <v>0</v>
      </c>
      <c r="L450" s="172" t="s">
        <v>173</v>
      </c>
      <c r="M450" s="178"/>
      <c r="N450" s="179" t="s">
        <v>1</v>
      </c>
      <c r="O450" s="114" t="s">
        <v>41</v>
      </c>
      <c r="P450" s="154">
        <f>I450+J450</f>
        <v>0</v>
      </c>
      <c r="Q450" s="154">
        <f>ROUND(I450*H450,2)</f>
        <v>0</v>
      </c>
      <c r="R450" s="154">
        <f>ROUND(J450*H450,2)</f>
        <v>0</v>
      </c>
      <c r="T450" s="155">
        <f>S450*H450</f>
        <v>0</v>
      </c>
      <c r="U450" s="155">
        <v>5.0000000000000001E-4</v>
      </c>
      <c r="V450" s="155">
        <f>U450*H450</f>
        <v>1.2500000000000001E-2</v>
      </c>
      <c r="W450" s="155">
        <v>0</v>
      </c>
      <c r="X450" s="156">
        <f>W450*H450</f>
        <v>0</v>
      </c>
      <c r="AR450" s="157" t="s">
        <v>245</v>
      </c>
      <c r="AT450" s="157" t="s">
        <v>227</v>
      </c>
      <c r="AU450" s="157" t="s">
        <v>86</v>
      </c>
      <c r="AY450" s="15" t="s">
        <v>150</v>
      </c>
      <c r="BE450" s="158">
        <f>IF(O450="základní",K450,0)</f>
        <v>0</v>
      </c>
      <c r="BF450" s="158">
        <f>IF(O450="snížená",K450,0)</f>
        <v>0</v>
      </c>
      <c r="BG450" s="158">
        <f>IF(O450="zákl. přenesená",K450,0)</f>
        <v>0</v>
      </c>
      <c r="BH450" s="158">
        <f>IF(O450="sníž. přenesená",K450,0)</f>
        <v>0</v>
      </c>
      <c r="BI450" s="158">
        <f>IF(O450="nulová",K450,0)</f>
        <v>0</v>
      </c>
      <c r="BJ450" s="15" t="s">
        <v>86</v>
      </c>
      <c r="BK450" s="158">
        <f>ROUND(P450*H450,2)</f>
        <v>0</v>
      </c>
      <c r="BL450" s="15" t="s">
        <v>245</v>
      </c>
      <c r="BM450" s="157" t="s">
        <v>932</v>
      </c>
    </row>
    <row r="451" spans="2:65" s="1" customFormat="1" ht="19.5">
      <c r="B451" s="30"/>
      <c r="D451" s="163" t="s">
        <v>293</v>
      </c>
      <c r="F451" s="180" t="s">
        <v>933</v>
      </c>
      <c r="I451" s="116"/>
      <c r="J451" s="116"/>
      <c r="M451" s="30"/>
      <c r="N451" s="161"/>
      <c r="X451" s="54"/>
      <c r="AT451" s="15" t="s">
        <v>293</v>
      </c>
      <c r="AU451" s="15" t="s">
        <v>86</v>
      </c>
    </row>
    <row r="452" spans="2:65" s="12" customFormat="1" ht="11.25">
      <c r="B452" s="162"/>
      <c r="D452" s="163" t="s">
        <v>167</v>
      </c>
      <c r="E452" s="164" t="s">
        <v>1</v>
      </c>
      <c r="F452" s="165" t="s">
        <v>934</v>
      </c>
      <c r="H452" s="166">
        <v>25</v>
      </c>
      <c r="I452" s="167"/>
      <c r="J452" s="167"/>
      <c r="M452" s="162"/>
      <c r="N452" s="168"/>
      <c r="X452" s="169"/>
      <c r="AT452" s="164" t="s">
        <v>167</v>
      </c>
      <c r="AU452" s="164" t="s">
        <v>86</v>
      </c>
      <c r="AV452" s="12" t="s">
        <v>88</v>
      </c>
      <c r="AW452" s="12" t="s">
        <v>4</v>
      </c>
      <c r="AX452" s="12" t="s">
        <v>86</v>
      </c>
      <c r="AY452" s="164" t="s">
        <v>150</v>
      </c>
    </row>
    <row r="453" spans="2:65" s="1" customFormat="1" ht="33" customHeight="1">
      <c r="B453" s="115"/>
      <c r="C453" s="146" t="s">
        <v>935</v>
      </c>
      <c r="D453" s="146" t="s">
        <v>153</v>
      </c>
      <c r="E453" s="147" t="s">
        <v>936</v>
      </c>
      <c r="F453" s="148" t="s">
        <v>937</v>
      </c>
      <c r="G453" s="149" t="s">
        <v>172</v>
      </c>
      <c r="H453" s="150">
        <v>25</v>
      </c>
      <c r="I453" s="151"/>
      <c r="J453" s="151"/>
      <c r="K453" s="152">
        <f>ROUND(P453*H453,2)</f>
        <v>0</v>
      </c>
      <c r="L453" s="148" t="s">
        <v>359</v>
      </c>
      <c r="M453" s="30"/>
      <c r="N453" s="153" t="s">
        <v>1</v>
      </c>
      <c r="O453" s="114" t="s">
        <v>41</v>
      </c>
      <c r="P453" s="154">
        <f>I453+J453</f>
        <v>0</v>
      </c>
      <c r="Q453" s="154">
        <f>ROUND(I453*H453,2)</f>
        <v>0</v>
      </c>
      <c r="R453" s="154">
        <f>ROUND(J453*H453,2)</f>
        <v>0</v>
      </c>
      <c r="T453" s="155">
        <f>S453*H453</f>
        <v>0</v>
      </c>
      <c r="U453" s="155">
        <v>0</v>
      </c>
      <c r="V453" s="155">
        <f>U453*H453</f>
        <v>0</v>
      </c>
      <c r="W453" s="155">
        <v>8.0000000000000004E-4</v>
      </c>
      <c r="X453" s="156">
        <f>W453*H453</f>
        <v>0.02</v>
      </c>
      <c r="AR453" s="157" t="s">
        <v>158</v>
      </c>
      <c r="AT453" s="157" t="s">
        <v>153</v>
      </c>
      <c r="AU453" s="157" t="s">
        <v>86</v>
      </c>
      <c r="AY453" s="15" t="s">
        <v>150</v>
      </c>
      <c r="BE453" s="158">
        <f>IF(O453="základní",K453,0)</f>
        <v>0</v>
      </c>
      <c r="BF453" s="158">
        <f>IF(O453="snížená",K453,0)</f>
        <v>0</v>
      </c>
      <c r="BG453" s="158">
        <f>IF(O453="zákl. přenesená",K453,0)</f>
        <v>0</v>
      </c>
      <c r="BH453" s="158">
        <f>IF(O453="sníž. přenesená",K453,0)</f>
        <v>0</v>
      </c>
      <c r="BI453" s="158">
        <f>IF(O453="nulová",K453,0)</f>
        <v>0</v>
      </c>
      <c r="BJ453" s="15" t="s">
        <v>86</v>
      </c>
      <c r="BK453" s="158">
        <f>ROUND(P453*H453,2)</f>
        <v>0</v>
      </c>
      <c r="BL453" s="15" t="s">
        <v>158</v>
      </c>
      <c r="BM453" s="157" t="s">
        <v>938</v>
      </c>
    </row>
    <row r="454" spans="2:65" s="1" customFormat="1" ht="11.25">
      <c r="B454" s="30"/>
      <c r="D454" s="159" t="s">
        <v>160</v>
      </c>
      <c r="F454" s="160" t="s">
        <v>939</v>
      </c>
      <c r="I454" s="116"/>
      <c r="J454" s="116"/>
      <c r="M454" s="30"/>
      <c r="N454" s="161"/>
      <c r="X454" s="54"/>
      <c r="AT454" s="15" t="s">
        <v>160</v>
      </c>
      <c r="AU454" s="15" t="s">
        <v>86</v>
      </c>
    </row>
    <row r="455" spans="2:65" s="12" customFormat="1" ht="11.25">
      <c r="B455" s="162"/>
      <c r="D455" s="163" t="s">
        <v>167</v>
      </c>
      <c r="E455" s="164" t="s">
        <v>1</v>
      </c>
      <c r="F455" s="165" t="s">
        <v>934</v>
      </c>
      <c r="H455" s="166">
        <v>25</v>
      </c>
      <c r="I455" s="167"/>
      <c r="J455" s="167"/>
      <c r="M455" s="162"/>
      <c r="N455" s="168"/>
      <c r="X455" s="169"/>
      <c r="AT455" s="164" t="s">
        <v>167</v>
      </c>
      <c r="AU455" s="164" t="s">
        <v>86</v>
      </c>
      <c r="AV455" s="12" t="s">
        <v>88</v>
      </c>
      <c r="AW455" s="12" t="s">
        <v>4</v>
      </c>
      <c r="AX455" s="12" t="s">
        <v>86</v>
      </c>
      <c r="AY455" s="164" t="s">
        <v>150</v>
      </c>
    </row>
    <row r="456" spans="2:65" s="11" customFormat="1" ht="25.9" customHeight="1">
      <c r="B456" s="133"/>
      <c r="D456" s="134" t="s">
        <v>77</v>
      </c>
      <c r="E456" s="135" t="s">
        <v>940</v>
      </c>
      <c r="F456" s="135" t="s">
        <v>941</v>
      </c>
      <c r="I456" s="136"/>
      <c r="J456" s="136"/>
      <c r="K456" s="137">
        <f>BK456</f>
        <v>0</v>
      </c>
      <c r="M456" s="133"/>
      <c r="N456" s="138"/>
      <c r="Q456" s="139">
        <f>SUM(Q457:Q503)</f>
        <v>0</v>
      </c>
      <c r="R456" s="139">
        <f>SUM(R457:R503)</f>
        <v>0</v>
      </c>
      <c r="T456" s="140">
        <f>SUM(T457:T503)</f>
        <v>0</v>
      </c>
      <c r="V456" s="140">
        <f>SUM(V457:V503)</f>
        <v>11.0841405</v>
      </c>
      <c r="X456" s="141">
        <f>SUM(X457:X503)</f>
        <v>42.039000000000001</v>
      </c>
      <c r="AR456" s="134" t="s">
        <v>169</v>
      </c>
      <c r="AT456" s="142" t="s">
        <v>77</v>
      </c>
      <c r="AU456" s="142" t="s">
        <v>78</v>
      </c>
      <c r="AY456" s="134" t="s">
        <v>150</v>
      </c>
      <c r="BK456" s="143">
        <f>SUM(BK457:BK503)</f>
        <v>0</v>
      </c>
    </row>
    <row r="457" spans="2:65" s="1" customFormat="1" ht="44.25" customHeight="1">
      <c r="B457" s="115"/>
      <c r="C457" s="146" t="s">
        <v>942</v>
      </c>
      <c r="D457" s="146" t="s">
        <v>153</v>
      </c>
      <c r="E457" s="147" t="s">
        <v>943</v>
      </c>
      <c r="F457" s="148" t="s">
        <v>944</v>
      </c>
      <c r="G457" s="149" t="s">
        <v>172</v>
      </c>
      <c r="H457" s="150">
        <v>204</v>
      </c>
      <c r="I457" s="151"/>
      <c r="J457" s="151"/>
      <c r="K457" s="152">
        <f>ROUND(P457*H457,2)</f>
        <v>0</v>
      </c>
      <c r="L457" s="148" t="s">
        <v>291</v>
      </c>
      <c r="M457" s="30"/>
      <c r="N457" s="153" t="s">
        <v>1</v>
      </c>
      <c r="O457" s="114" t="s">
        <v>41</v>
      </c>
      <c r="P457" s="154">
        <f>I457+J457</f>
        <v>0</v>
      </c>
      <c r="Q457" s="154">
        <f>ROUND(I457*H457,2)</f>
        <v>0</v>
      </c>
      <c r="R457" s="154">
        <f>ROUND(J457*H457,2)</f>
        <v>0</v>
      </c>
      <c r="T457" s="155">
        <f>S457*H457</f>
        <v>0</v>
      </c>
      <c r="U457" s="155">
        <v>0</v>
      </c>
      <c r="V457" s="155">
        <f>U457*H457</f>
        <v>0</v>
      </c>
      <c r="W457" s="155">
        <v>0</v>
      </c>
      <c r="X457" s="156">
        <f>W457*H457</f>
        <v>0</v>
      </c>
      <c r="AR457" s="157" t="s">
        <v>174</v>
      </c>
      <c r="AT457" s="157" t="s">
        <v>153</v>
      </c>
      <c r="AU457" s="157" t="s">
        <v>86</v>
      </c>
      <c r="AY457" s="15" t="s">
        <v>150</v>
      </c>
      <c r="BE457" s="158">
        <f>IF(O457="základní",K457,0)</f>
        <v>0</v>
      </c>
      <c r="BF457" s="158">
        <f>IF(O457="snížená",K457,0)</f>
        <v>0</v>
      </c>
      <c r="BG457" s="158">
        <f>IF(O457="zákl. přenesená",K457,0)</f>
        <v>0</v>
      </c>
      <c r="BH457" s="158">
        <f>IF(O457="sníž. přenesená",K457,0)</f>
        <v>0</v>
      </c>
      <c r="BI457" s="158">
        <f>IF(O457="nulová",K457,0)</f>
        <v>0</v>
      </c>
      <c r="BJ457" s="15" t="s">
        <v>86</v>
      </c>
      <c r="BK457" s="158">
        <f>ROUND(P457*H457,2)</f>
        <v>0</v>
      </c>
      <c r="BL457" s="15" t="s">
        <v>174</v>
      </c>
      <c r="BM457" s="157" t="s">
        <v>945</v>
      </c>
    </row>
    <row r="458" spans="2:65" s="1" customFormat="1" ht="11.25">
      <c r="B458" s="30"/>
      <c r="D458" s="159" t="s">
        <v>160</v>
      </c>
      <c r="F458" s="160" t="s">
        <v>946</v>
      </c>
      <c r="I458" s="116"/>
      <c r="J458" s="116"/>
      <c r="M458" s="30"/>
      <c r="N458" s="161"/>
      <c r="X458" s="54"/>
      <c r="AT458" s="15" t="s">
        <v>160</v>
      </c>
      <c r="AU458" s="15" t="s">
        <v>86</v>
      </c>
    </row>
    <row r="459" spans="2:65" s="12" customFormat="1" ht="11.25">
      <c r="B459" s="162"/>
      <c r="D459" s="163" t="s">
        <v>167</v>
      </c>
      <c r="E459" s="164" t="s">
        <v>1</v>
      </c>
      <c r="F459" s="165" t="s">
        <v>947</v>
      </c>
      <c r="H459" s="166">
        <v>204</v>
      </c>
      <c r="I459" s="167"/>
      <c r="J459" s="167"/>
      <c r="M459" s="162"/>
      <c r="N459" s="168"/>
      <c r="X459" s="169"/>
      <c r="AT459" s="164" t="s">
        <v>167</v>
      </c>
      <c r="AU459" s="164" t="s">
        <v>86</v>
      </c>
      <c r="AV459" s="12" t="s">
        <v>88</v>
      </c>
      <c r="AW459" s="12" t="s">
        <v>4</v>
      </c>
      <c r="AX459" s="12" t="s">
        <v>86</v>
      </c>
      <c r="AY459" s="164" t="s">
        <v>150</v>
      </c>
    </row>
    <row r="460" spans="2:65" s="1" customFormat="1" ht="24.2" customHeight="1">
      <c r="B460" s="115"/>
      <c r="C460" s="146" t="s">
        <v>948</v>
      </c>
      <c r="D460" s="146" t="s">
        <v>153</v>
      </c>
      <c r="E460" s="147" t="s">
        <v>949</v>
      </c>
      <c r="F460" s="148" t="s">
        <v>950</v>
      </c>
      <c r="G460" s="149" t="s">
        <v>172</v>
      </c>
      <c r="H460" s="150">
        <v>234.6</v>
      </c>
      <c r="I460" s="151"/>
      <c r="J460" s="151"/>
      <c r="K460" s="152">
        <f>ROUND(P460*H460,2)</f>
        <v>0</v>
      </c>
      <c r="L460" s="148" t="s">
        <v>291</v>
      </c>
      <c r="M460" s="30"/>
      <c r="N460" s="153" t="s">
        <v>1</v>
      </c>
      <c r="O460" s="114" t="s">
        <v>41</v>
      </c>
      <c r="P460" s="154">
        <f>I460+J460</f>
        <v>0</v>
      </c>
      <c r="Q460" s="154">
        <f>ROUND(I460*H460,2)</f>
        <v>0</v>
      </c>
      <c r="R460" s="154">
        <f>ROUND(J460*H460,2)</f>
        <v>0</v>
      </c>
      <c r="T460" s="155">
        <f>S460*H460</f>
        <v>0</v>
      </c>
      <c r="U460" s="155">
        <v>3.0000000000000001E-5</v>
      </c>
      <c r="V460" s="155">
        <f>U460*H460</f>
        <v>7.038E-3</v>
      </c>
      <c r="W460" s="155">
        <v>0</v>
      </c>
      <c r="X460" s="156">
        <f>W460*H460</f>
        <v>0</v>
      </c>
      <c r="AR460" s="157" t="s">
        <v>174</v>
      </c>
      <c r="AT460" s="157" t="s">
        <v>153</v>
      </c>
      <c r="AU460" s="157" t="s">
        <v>86</v>
      </c>
      <c r="AY460" s="15" t="s">
        <v>150</v>
      </c>
      <c r="BE460" s="158">
        <f>IF(O460="základní",K460,0)</f>
        <v>0</v>
      </c>
      <c r="BF460" s="158">
        <f>IF(O460="snížená",K460,0)</f>
        <v>0</v>
      </c>
      <c r="BG460" s="158">
        <f>IF(O460="zákl. přenesená",K460,0)</f>
        <v>0</v>
      </c>
      <c r="BH460" s="158">
        <f>IF(O460="sníž. přenesená",K460,0)</f>
        <v>0</v>
      </c>
      <c r="BI460" s="158">
        <f>IF(O460="nulová",K460,0)</f>
        <v>0</v>
      </c>
      <c r="BJ460" s="15" t="s">
        <v>86</v>
      </c>
      <c r="BK460" s="158">
        <f>ROUND(P460*H460,2)</f>
        <v>0</v>
      </c>
      <c r="BL460" s="15" t="s">
        <v>174</v>
      </c>
      <c r="BM460" s="157" t="s">
        <v>951</v>
      </c>
    </row>
    <row r="461" spans="2:65" s="1" customFormat="1" ht="11.25">
      <c r="B461" s="30"/>
      <c r="D461" s="159" t="s">
        <v>160</v>
      </c>
      <c r="F461" s="160" t="s">
        <v>952</v>
      </c>
      <c r="I461" s="116"/>
      <c r="J461" s="116"/>
      <c r="M461" s="30"/>
      <c r="N461" s="161"/>
      <c r="X461" s="54"/>
      <c r="AT461" s="15" t="s">
        <v>160</v>
      </c>
      <c r="AU461" s="15" t="s">
        <v>86</v>
      </c>
    </row>
    <row r="462" spans="2:65" s="12" customFormat="1" ht="11.25">
      <c r="B462" s="162"/>
      <c r="D462" s="163" t="s">
        <v>167</v>
      </c>
      <c r="E462" s="164" t="s">
        <v>1</v>
      </c>
      <c r="F462" s="165" t="s">
        <v>947</v>
      </c>
      <c r="H462" s="166">
        <v>204</v>
      </c>
      <c r="I462" s="167"/>
      <c r="J462" s="167"/>
      <c r="M462" s="162"/>
      <c r="N462" s="168"/>
      <c r="X462" s="169"/>
      <c r="AT462" s="164" t="s">
        <v>167</v>
      </c>
      <c r="AU462" s="164" t="s">
        <v>86</v>
      </c>
      <c r="AV462" s="12" t="s">
        <v>88</v>
      </c>
      <c r="AW462" s="12" t="s">
        <v>4</v>
      </c>
      <c r="AX462" s="12" t="s">
        <v>86</v>
      </c>
      <c r="AY462" s="164" t="s">
        <v>150</v>
      </c>
    </row>
    <row r="463" spans="2:65" s="12" customFormat="1" ht="11.25">
      <c r="B463" s="162"/>
      <c r="D463" s="163" t="s">
        <v>167</v>
      </c>
      <c r="F463" s="165" t="s">
        <v>953</v>
      </c>
      <c r="H463" s="166">
        <v>234.6</v>
      </c>
      <c r="I463" s="167"/>
      <c r="J463" s="167"/>
      <c r="M463" s="162"/>
      <c r="N463" s="168"/>
      <c r="X463" s="169"/>
      <c r="AT463" s="164" t="s">
        <v>167</v>
      </c>
      <c r="AU463" s="164" t="s">
        <v>86</v>
      </c>
      <c r="AV463" s="12" t="s">
        <v>88</v>
      </c>
      <c r="AW463" s="12" t="s">
        <v>3</v>
      </c>
      <c r="AX463" s="12" t="s">
        <v>86</v>
      </c>
      <c r="AY463" s="164" t="s">
        <v>150</v>
      </c>
    </row>
    <row r="464" spans="2:65" s="1" customFormat="1" ht="55.5" customHeight="1">
      <c r="B464" s="115"/>
      <c r="C464" s="146" t="s">
        <v>954</v>
      </c>
      <c r="D464" s="146" t="s">
        <v>153</v>
      </c>
      <c r="E464" s="147" t="s">
        <v>955</v>
      </c>
      <c r="F464" s="148" t="s">
        <v>956</v>
      </c>
      <c r="G464" s="149" t="s">
        <v>172</v>
      </c>
      <c r="H464" s="150">
        <v>9</v>
      </c>
      <c r="I464" s="151"/>
      <c r="J464" s="151"/>
      <c r="K464" s="152">
        <f>ROUND(P464*H464,2)</f>
        <v>0</v>
      </c>
      <c r="L464" s="148" t="s">
        <v>957</v>
      </c>
      <c r="M464" s="30"/>
      <c r="N464" s="153" t="s">
        <v>1</v>
      </c>
      <c r="O464" s="114" t="s">
        <v>41</v>
      </c>
      <c r="P464" s="154">
        <f>I464+J464</f>
        <v>0</v>
      </c>
      <c r="Q464" s="154">
        <f>ROUND(I464*H464,2)</f>
        <v>0</v>
      </c>
      <c r="R464" s="154">
        <f>ROUND(J464*H464,2)</f>
        <v>0</v>
      </c>
      <c r="T464" s="155">
        <f>S464*H464</f>
        <v>0</v>
      </c>
      <c r="U464" s="155">
        <v>0</v>
      </c>
      <c r="V464" s="155">
        <f>U464*H464</f>
        <v>0</v>
      </c>
      <c r="W464" s="155">
        <v>0.29499999999999998</v>
      </c>
      <c r="X464" s="156">
        <f>W464*H464</f>
        <v>2.6549999999999998</v>
      </c>
      <c r="AR464" s="157" t="s">
        <v>174</v>
      </c>
      <c r="AT464" s="157" t="s">
        <v>153</v>
      </c>
      <c r="AU464" s="157" t="s">
        <v>86</v>
      </c>
      <c r="AY464" s="15" t="s">
        <v>150</v>
      </c>
      <c r="BE464" s="158">
        <f>IF(O464="základní",K464,0)</f>
        <v>0</v>
      </c>
      <c r="BF464" s="158">
        <f>IF(O464="snížená",K464,0)</f>
        <v>0</v>
      </c>
      <c r="BG464" s="158">
        <f>IF(O464="zákl. přenesená",K464,0)</f>
        <v>0</v>
      </c>
      <c r="BH464" s="158">
        <f>IF(O464="sníž. přenesená",K464,0)</f>
        <v>0</v>
      </c>
      <c r="BI464" s="158">
        <f>IF(O464="nulová",K464,0)</f>
        <v>0</v>
      </c>
      <c r="BJ464" s="15" t="s">
        <v>86</v>
      </c>
      <c r="BK464" s="158">
        <f>ROUND(P464*H464,2)</f>
        <v>0</v>
      </c>
      <c r="BL464" s="15" t="s">
        <v>174</v>
      </c>
      <c r="BM464" s="157" t="s">
        <v>958</v>
      </c>
    </row>
    <row r="465" spans="2:65" s="1" customFormat="1" ht="11.25">
      <c r="B465" s="30"/>
      <c r="D465" s="159" t="s">
        <v>160</v>
      </c>
      <c r="F465" s="160" t="s">
        <v>959</v>
      </c>
      <c r="I465" s="116"/>
      <c r="J465" s="116"/>
      <c r="M465" s="30"/>
      <c r="N465" s="161"/>
      <c r="X465" s="54"/>
      <c r="AT465" s="15" t="s">
        <v>160</v>
      </c>
      <c r="AU465" s="15" t="s">
        <v>86</v>
      </c>
    </row>
    <row r="466" spans="2:65" s="12" customFormat="1" ht="11.25">
      <c r="B466" s="162"/>
      <c r="D466" s="163" t="s">
        <v>167</v>
      </c>
      <c r="E466" s="164" t="s">
        <v>1</v>
      </c>
      <c r="F466" s="165" t="s">
        <v>200</v>
      </c>
      <c r="H466" s="166">
        <v>9</v>
      </c>
      <c r="I466" s="167"/>
      <c r="J466" s="167"/>
      <c r="M466" s="162"/>
      <c r="N466" s="168"/>
      <c r="X466" s="169"/>
      <c r="AT466" s="164" t="s">
        <v>167</v>
      </c>
      <c r="AU466" s="164" t="s">
        <v>86</v>
      </c>
      <c r="AV466" s="12" t="s">
        <v>88</v>
      </c>
      <c r="AW466" s="12" t="s">
        <v>4</v>
      </c>
      <c r="AX466" s="12" t="s">
        <v>86</v>
      </c>
      <c r="AY466" s="164" t="s">
        <v>150</v>
      </c>
    </row>
    <row r="467" spans="2:65" s="1" customFormat="1" ht="44.25" customHeight="1">
      <c r="B467" s="115"/>
      <c r="C467" s="146" t="s">
        <v>960</v>
      </c>
      <c r="D467" s="146" t="s">
        <v>153</v>
      </c>
      <c r="E467" s="147" t="s">
        <v>961</v>
      </c>
      <c r="F467" s="148" t="s">
        <v>962</v>
      </c>
      <c r="G467" s="149" t="s">
        <v>172</v>
      </c>
      <c r="H467" s="150">
        <v>56.1</v>
      </c>
      <c r="I467" s="151"/>
      <c r="J467" s="151"/>
      <c r="K467" s="152">
        <f>ROUND(P467*H467,2)</f>
        <v>0</v>
      </c>
      <c r="L467" s="148" t="s">
        <v>291</v>
      </c>
      <c r="M467" s="30"/>
      <c r="N467" s="153" t="s">
        <v>1</v>
      </c>
      <c r="O467" s="114" t="s">
        <v>41</v>
      </c>
      <c r="P467" s="154">
        <f>I467+J467</f>
        <v>0</v>
      </c>
      <c r="Q467" s="154">
        <f>ROUND(I467*H467,2)</f>
        <v>0</v>
      </c>
      <c r="R467" s="154">
        <f>ROUND(J467*H467,2)</f>
        <v>0</v>
      </c>
      <c r="T467" s="155">
        <f>S467*H467</f>
        <v>0</v>
      </c>
      <c r="U467" s="155">
        <v>0</v>
      </c>
      <c r="V467" s="155">
        <f>U467*H467</f>
        <v>0</v>
      </c>
      <c r="W467" s="155">
        <v>0.44</v>
      </c>
      <c r="X467" s="156">
        <f>W467*H467</f>
        <v>24.684000000000001</v>
      </c>
      <c r="AR467" s="157" t="s">
        <v>174</v>
      </c>
      <c r="AT467" s="157" t="s">
        <v>153</v>
      </c>
      <c r="AU467" s="157" t="s">
        <v>86</v>
      </c>
      <c r="AY467" s="15" t="s">
        <v>150</v>
      </c>
      <c r="BE467" s="158">
        <f>IF(O467="základní",K467,0)</f>
        <v>0</v>
      </c>
      <c r="BF467" s="158">
        <f>IF(O467="snížená",K467,0)</f>
        <v>0</v>
      </c>
      <c r="BG467" s="158">
        <f>IF(O467="zákl. přenesená",K467,0)</f>
        <v>0</v>
      </c>
      <c r="BH467" s="158">
        <f>IF(O467="sníž. přenesená",K467,0)</f>
        <v>0</v>
      </c>
      <c r="BI467" s="158">
        <f>IF(O467="nulová",K467,0)</f>
        <v>0</v>
      </c>
      <c r="BJ467" s="15" t="s">
        <v>86</v>
      </c>
      <c r="BK467" s="158">
        <f>ROUND(P467*H467,2)</f>
        <v>0</v>
      </c>
      <c r="BL467" s="15" t="s">
        <v>174</v>
      </c>
      <c r="BM467" s="157" t="s">
        <v>963</v>
      </c>
    </row>
    <row r="468" spans="2:65" s="1" customFormat="1" ht="11.25">
      <c r="B468" s="30"/>
      <c r="D468" s="159" t="s">
        <v>160</v>
      </c>
      <c r="F468" s="160" t="s">
        <v>964</v>
      </c>
      <c r="I468" s="116"/>
      <c r="J468" s="116"/>
      <c r="M468" s="30"/>
      <c r="N468" s="161"/>
      <c r="X468" s="54"/>
      <c r="AT468" s="15" t="s">
        <v>160</v>
      </c>
      <c r="AU468" s="15" t="s">
        <v>86</v>
      </c>
    </row>
    <row r="469" spans="2:65" s="12" customFormat="1" ht="11.25">
      <c r="B469" s="162"/>
      <c r="D469" s="163" t="s">
        <v>167</v>
      </c>
      <c r="E469" s="164" t="s">
        <v>1</v>
      </c>
      <c r="F469" s="165" t="s">
        <v>965</v>
      </c>
      <c r="H469" s="166">
        <v>16.7</v>
      </c>
      <c r="I469" s="167"/>
      <c r="J469" s="167"/>
      <c r="M469" s="162"/>
      <c r="N469" s="168"/>
      <c r="X469" s="169"/>
      <c r="AT469" s="164" t="s">
        <v>167</v>
      </c>
      <c r="AU469" s="164" t="s">
        <v>86</v>
      </c>
      <c r="AV469" s="12" t="s">
        <v>88</v>
      </c>
      <c r="AW469" s="12" t="s">
        <v>4</v>
      </c>
      <c r="AX469" s="12" t="s">
        <v>78</v>
      </c>
      <c r="AY469" s="164" t="s">
        <v>150</v>
      </c>
    </row>
    <row r="470" spans="2:65" s="12" customFormat="1" ht="11.25">
      <c r="B470" s="162"/>
      <c r="D470" s="163" t="s">
        <v>167</v>
      </c>
      <c r="E470" s="164" t="s">
        <v>1</v>
      </c>
      <c r="F470" s="165" t="s">
        <v>966</v>
      </c>
      <c r="H470" s="166">
        <v>9</v>
      </c>
      <c r="I470" s="167"/>
      <c r="J470" s="167"/>
      <c r="M470" s="162"/>
      <c r="N470" s="168"/>
      <c r="X470" s="169"/>
      <c r="AT470" s="164" t="s">
        <v>167</v>
      </c>
      <c r="AU470" s="164" t="s">
        <v>86</v>
      </c>
      <c r="AV470" s="12" t="s">
        <v>88</v>
      </c>
      <c r="AW470" s="12" t="s">
        <v>4</v>
      </c>
      <c r="AX470" s="12" t="s">
        <v>78</v>
      </c>
      <c r="AY470" s="164" t="s">
        <v>150</v>
      </c>
    </row>
    <row r="471" spans="2:65" s="12" customFormat="1" ht="11.25">
      <c r="B471" s="162"/>
      <c r="D471" s="163" t="s">
        <v>167</v>
      </c>
      <c r="E471" s="164" t="s">
        <v>1</v>
      </c>
      <c r="F471" s="165" t="s">
        <v>967</v>
      </c>
      <c r="H471" s="166">
        <v>30.4</v>
      </c>
      <c r="I471" s="167"/>
      <c r="J471" s="167"/>
      <c r="M471" s="162"/>
      <c r="N471" s="168"/>
      <c r="X471" s="169"/>
      <c r="AT471" s="164" t="s">
        <v>167</v>
      </c>
      <c r="AU471" s="164" t="s">
        <v>86</v>
      </c>
      <c r="AV471" s="12" t="s">
        <v>88</v>
      </c>
      <c r="AW471" s="12" t="s">
        <v>4</v>
      </c>
      <c r="AX471" s="12" t="s">
        <v>78</v>
      </c>
      <c r="AY471" s="164" t="s">
        <v>150</v>
      </c>
    </row>
    <row r="472" spans="2:65" s="13" customFormat="1" ht="11.25">
      <c r="B472" s="181"/>
      <c r="D472" s="163" t="s">
        <v>167</v>
      </c>
      <c r="E472" s="182" t="s">
        <v>1</v>
      </c>
      <c r="F472" s="183" t="s">
        <v>437</v>
      </c>
      <c r="H472" s="184">
        <v>56.1</v>
      </c>
      <c r="I472" s="185"/>
      <c r="J472" s="185"/>
      <c r="M472" s="181"/>
      <c r="N472" s="186"/>
      <c r="X472" s="187"/>
      <c r="AT472" s="182" t="s">
        <v>167</v>
      </c>
      <c r="AU472" s="182" t="s">
        <v>86</v>
      </c>
      <c r="AV472" s="13" t="s">
        <v>158</v>
      </c>
      <c r="AW472" s="13" t="s">
        <v>4</v>
      </c>
      <c r="AX472" s="13" t="s">
        <v>86</v>
      </c>
      <c r="AY472" s="182" t="s">
        <v>150</v>
      </c>
    </row>
    <row r="473" spans="2:65" s="1" customFormat="1" ht="37.9" customHeight="1">
      <c r="B473" s="115"/>
      <c r="C473" s="146" t="s">
        <v>968</v>
      </c>
      <c r="D473" s="146" t="s">
        <v>153</v>
      </c>
      <c r="E473" s="147" t="s">
        <v>969</v>
      </c>
      <c r="F473" s="148" t="s">
        <v>970</v>
      </c>
      <c r="G473" s="149" t="s">
        <v>172</v>
      </c>
      <c r="H473" s="150">
        <v>56.1</v>
      </c>
      <c r="I473" s="151"/>
      <c r="J473" s="151"/>
      <c r="K473" s="152">
        <f>ROUND(P473*H473,2)</f>
        <v>0</v>
      </c>
      <c r="L473" s="148" t="s">
        <v>291</v>
      </c>
      <c r="M473" s="30"/>
      <c r="N473" s="153" t="s">
        <v>1</v>
      </c>
      <c r="O473" s="114" t="s">
        <v>41</v>
      </c>
      <c r="P473" s="154">
        <f>I473+J473</f>
        <v>0</v>
      </c>
      <c r="Q473" s="154">
        <f>ROUND(I473*H473,2)</f>
        <v>0</v>
      </c>
      <c r="R473" s="154">
        <f>ROUND(J473*H473,2)</f>
        <v>0</v>
      </c>
      <c r="T473" s="155">
        <f>S473*H473</f>
        <v>0</v>
      </c>
      <c r="U473" s="155">
        <v>0</v>
      </c>
      <c r="V473" s="155">
        <f>U473*H473</f>
        <v>0</v>
      </c>
      <c r="W473" s="155">
        <v>0</v>
      </c>
      <c r="X473" s="156">
        <f>W473*H473</f>
        <v>0</v>
      </c>
      <c r="AR473" s="157" t="s">
        <v>174</v>
      </c>
      <c r="AT473" s="157" t="s">
        <v>153</v>
      </c>
      <c r="AU473" s="157" t="s">
        <v>86</v>
      </c>
      <c r="AY473" s="15" t="s">
        <v>150</v>
      </c>
      <c r="BE473" s="158">
        <f>IF(O473="základní",K473,0)</f>
        <v>0</v>
      </c>
      <c r="BF473" s="158">
        <f>IF(O473="snížená",K473,0)</f>
        <v>0</v>
      </c>
      <c r="BG473" s="158">
        <f>IF(O473="zákl. přenesená",K473,0)</f>
        <v>0</v>
      </c>
      <c r="BH473" s="158">
        <f>IF(O473="sníž. přenesená",K473,0)</f>
        <v>0</v>
      </c>
      <c r="BI473" s="158">
        <f>IF(O473="nulová",K473,0)</f>
        <v>0</v>
      </c>
      <c r="BJ473" s="15" t="s">
        <v>86</v>
      </c>
      <c r="BK473" s="158">
        <f>ROUND(P473*H473,2)</f>
        <v>0</v>
      </c>
      <c r="BL473" s="15" t="s">
        <v>174</v>
      </c>
      <c r="BM473" s="157" t="s">
        <v>971</v>
      </c>
    </row>
    <row r="474" spans="2:65" s="1" customFormat="1" ht="11.25">
      <c r="B474" s="30"/>
      <c r="D474" s="159" t="s">
        <v>160</v>
      </c>
      <c r="F474" s="160" t="s">
        <v>972</v>
      </c>
      <c r="I474" s="116"/>
      <c r="J474" s="116"/>
      <c r="M474" s="30"/>
      <c r="N474" s="161"/>
      <c r="X474" s="54"/>
      <c r="AT474" s="15" t="s">
        <v>160</v>
      </c>
      <c r="AU474" s="15" t="s">
        <v>86</v>
      </c>
    </row>
    <row r="475" spans="2:65" s="12" customFormat="1" ht="11.25">
      <c r="B475" s="162"/>
      <c r="D475" s="163" t="s">
        <v>167</v>
      </c>
      <c r="E475" s="164" t="s">
        <v>1</v>
      </c>
      <c r="F475" s="165" t="s">
        <v>965</v>
      </c>
      <c r="H475" s="166">
        <v>16.7</v>
      </c>
      <c r="I475" s="167"/>
      <c r="J475" s="167"/>
      <c r="M475" s="162"/>
      <c r="N475" s="168"/>
      <c r="X475" s="169"/>
      <c r="AT475" s="164" t="s">
        <v>167</v>
      </c>
      <c r="AU475" s="164" t="s">
        <v>86</v>
      </c>
      <c r="AV475" s="12" t="s">
        <v>88</v>
      </c>
      <c r="AW475" s="12" t="s">
        <v>4</v>
      </c>
      <c r="AX475" s="12" t="s">
        <v>78</v>
      </c>
      <c r="AY475" s="164" t="s">
        <v>150</v>
      </c>
    </row>
    <row r="476" spans="2:65" s="12" customFormat="1" ht="11.25">
      <c r="B476" s="162"/>
      <c r="D476" s="163" t="s">
        <v>167</v>
      </c>
      <c r="E476" s="164" t="s">
        <v>1</v>
      </c>
      <c r="F476" s="165" t="s">
        <v>966</v>
      </c>
      <c r="H476" s="166">
        <v>9</v>
      </c>
      <c r="I476" s="167"/>
      <c r="J476" s="167"/>
      <c r="M476" s="162"/>
      <c r="N476" s="168"/>
      <c r="X476" s="169"/>
      <c r="AT476" s="164" t="s">
        <v>167</v>
      </c>
      <c r="AU476" s="164" t="s">
        <v>86</v>
      </c>
      <c r="AV476" s="12" t="s">
        <v>88</v>
      </c>
      <c r="AW476" s="12" t="s">
        <v>4</v>
      </c>
      <c r="AX476" s="12" t="s">
        <v>78</v>
      </c>
      <c r="AY476" s="164" t="s">
        <v>150</v>
      </c>
    </row>
    <row r="477" spans="2:65" s="12" customFormat="1" ht="11.25">
      <c r="B477" s="162"/>
      <c r="D477" s="163" t="s">
        <v>167</v>
      </c>
      <c r="E477" s="164" t="s">
        <v>1</v>
      </c>
      <c r="F477" s="165" t="s">
        <v>967</v>
      </c>
      <c r="H477" s="166">
        <v>30.4</v>
      </c>
      <c r="I477" s="167"/>
      <c r="J477" s="167"/>
      <c r="M477" s="162"/>
      <c r="N477" s="168"/>
      <c r="X477" s="169"/>
      <c r="AT477" s="164" t="s">
        <v>167</v>
      </c>
      <c r="AU477" s="164" t="s">
        <v>86</v>
      </c>
      <c r="AV477" s="12" t="s">
        <v>88</v>
      </c>
      <c r="AW477" s="12" t="s">
        <v>4</v>
      </c>
      <c r="AX477" s="12" t="s">
        <v>78</v>
      </c>
      <c r="AY477" s="164" t="s">
        <v>150</v>
      </c>
    </row>
    <row r="478" spans="2:65" s="13" customFormat="1" ht="11.25">
      <c r="B478" s="181"/>
      <c r="D478" s="163" t="s">
        <v>167</v>
      </c>
      <c r="E478" s="182" t="s">
        <v>1</v>
      </c>
      <c r="F478" s="183" t="s">
        <v>437</v>
      </c>
      <c r="H478" s="184">
        <v>56.1</v>
      </c>
      <c r="I478" s="185"/>
      <c r="J478" s="185"/>
      <c r="M478" s="181"/>
      <c r="N478" s="186"/>
      <c r="X478" s="187"/>
      <c r="AT478" s="182" t="s">
        <v>167</v>
      </c>
      <c r="AU478" s="182" t="s">
        <v>86</v>
      </c>
      <c r="AV478" s="13" t="s">
        <v>158</v>
      </c>
      <c r="AW478" s="13" t="s">
        <v>4</v>
      </c>
      <c r="AX478" s="13" t="s">
        <v>86</v>
      </c>
      <c r="AY478" s="182" t="s">
        <v>150</v>
      </c>
    </row>
    <row r="479" spans="2:65" s="1" customFormat="1" ht="49.15" customHeight="1">
      <c r="B479" s="115"/>
      <c r="C479" s="146" t="s">
        <v>973</v>
      </c>
      <c r="D479" s="146" t="s">
        <v>153</v>
      </c>
      <c r="E479" s="147" t="s">
        <v>974</v>
      </c>
      <c r="F479" s="148" t="s">
        <v>975</v>
      </c>
      <c r="G479" s="149" t="s">
        <v>172</v>
      </c>
      <c r="H479" s="150">
        <v>11.25</v>
      </c>
      <c r="I479" s="151"/>
      <c r="J479" s="151"/>
      <c r="K479" s="152">
        <f>ROUND(P479*H479,2)</f>
        <v>0</v>
      </c>
      <c r="L479" s="148" t="s">
        <v>291</v>
      </c>
      <c r="M479" s="30"/>
      <c r="N479" s="153" t="s">
        <v>1</v>
      </c>
      <c r="O479" s="114" t="s">
        <v>41</v>
      </c>
      <c r="P479" s="154">
        <f>I479+J479</f>
        <v>0</v>
      </c>
      <c r="Q479" s="154">
        <f>ROUND(I479*H479,2)</f>
        <v>0</v>
      </c>
      <c r="R479" s="154">
        <f>ROUND(J479*H479,2)</f>
        <v>0</v>
      </c>
      <c r="T479" s="155">
        <f>S479*H479</f>
        <v>0</v>
      </c>
      <c r="U479" s="155">
        <v>8.4250000000000005E-2</v>
      </c>
      <c r="V479" s="155">
        <f>U479*H479</f>
        <v>0.94781250000000006</v>
      </c>
      <c r="W479" s="155">
        <v>0</v>
      </c>
      <c r="X479" s="156">
        <f>W479*H479</f>
        <v>0</v>
      </c>
      <c r="AR479" s="157" t="s">
        <v>174</v>
      </c>
      <c r="AT479" s="157" t="s">
        <v>153</v>
      </c>
      <c r="AU479" s="157" t="s">
        <v>86</v>
      </c>
      <c r="AY479" s="15" t="s">
        <v>150</v>
      </c>
      <c r="BE479" s="158">
        <f>IF(O479="základní",K479,0)</f>
        <v>0</v>
      </c>
      <c r="BF479" s="158">
        <f>IF(O479="snížená",K479,0)</f>
        <v>0</v>
      </c>
      <c r="BG479" s="158">
        <f>IF(O479="zákl. přenesená",K479,0)</f>
        <v>0</v>
      </c>
      <c r="BH479" s="158">
        <f>IF(O479="sníž. přenesená",K479,0)</f>
        <v>0</v>
      </c>
      <c r="BI479" s="158">
        <f>IF(O479="nulová",K479,0)</f>
        <v>0</v>
      </c>
      <c r="BJ479" s="15" t="s">
        <v>86</v>
      </c>
      <c r="BK479" s="158">
        <f>ROUND(P479*H479,2)</f>
        <v>0</v>
      </c>
      <c r="BL479" s="15" t="s">
        <v>174</v>
      </c>
      <c r="BM479" s="157" t="s">
        <v>976</v>
      </c>
    </row>
    <row r="480" spans="2:65" s="1" customFormat="1" ht="11.25">
      <c r="B480" s="30"/>
      <c r="D480" s="159" t="s">
        <v>160</v>
      </c>
      <c r="F480" s="160" t="s">
        <v>977</v>
      </c>
      <c r="I480" s="116"/>
      <c r="J480" s="116"/>
      <c r="M480" s="30"/>
      <c r="N480" s="161"/>
      <c r="X480" s="54"/>
      <c r="AT480" s="15" t="s">
        <v>160</v>
      </c>
      <c r="AU480" s="15" t="s">
        <v>86</v>
      </c>
    </row>
    <row r="481" spans="2:65" s="12" customFormat="1" ht="11.25">
      <c r="B481" s="162"/>
      <c r="D481" s="163" t="s">
        <v>167</v>
      </c>
      <c r="E481" s="164" t="s">
        <v>1</v>
      </c>
      <c r="F481" s="165" t="s">
        <v>978</v>
      </c>
      <c r="H481" s="166">
        <v>11.25</v>
      </c>
      <c r="I481" s="167"/>
      <c r="J481" s="167"/>
      <c r="M481" s="162"/>
      <c r="N481" s="168"/>
      <c r="X481" s="169"/>
      <c r="AT481" s="164" t="s">
        <v>167</v>
      </c>
      <c r="AU481" s="164" t="s">
        <v>86</v>
      </c>
      <c r="AV481" s="12" t="s">
        <v>88</v>
      </c>
      <c r="AW481" s="12" t="s">
        <v>4</v>
      </c>
      <c r="AX481" s="12" t="s">
        <v>86</v>
      </c>
      <c r="AY481" s="164" t="s">
        <v>150</v>
      </c>
    </row>
    <row r="482" spans="2:65" s="1" customFormat="1" ht="24.2" customHeight="1">
      <c r="B482" s="115"/>
      <c r="C482" s="170" t="s">
        <v>979</v>
      </c>
      <c r="D482" s="170" t="s">
        <v>227</v>
      </c>
      <c r="E482" s="171" t="s">
        <v>980</v>
      </c>
      <c r="F482" s="172" t="s">
        <v>981</v>
      </c>
      <c r="G482" s="173" t="s">
        <v>172</v>
      </c>
      <c r="H482" s="174">
        <v>2.25</v>
      </c>
      <c r="I482" s="175"/>
      <c r="J482" s="176"/>
      <c r="K482" s="177">
        <f>ROUND(P482*H482,2)</f>
        <v>0</v>
      </c>
      <c r="L482" s="172" t="s">
        <v>291</v>
      </c>
      <c r="M482" s="178"/>
      <c r="N482" s="179" t="s">
        <v>1</v>
      </c>
      <c r="O482" s="114" t="s">
        <v>41</v>
      </c>
      <c r="P482" s="154">
        <f>I482+J482</f>
        <v>0</v>
      </c>
      <c r="Q482" s="154">
        <f>ROUND(I482*H482,2)</f>
        <v>0</v>
      </c>
      <c r="R482" s="154">
        <f>ROUND(J482*H482,2)</f>
        <v>0</v>
      </c>
      <c r="T482" s="155">
        <f>S482*H482</f>
        <v>0</v>
      </c>
      <c r="U482" s="155">
        <v>6.7000000000000004E-2</v>
      </c>
      <c r="V482" s="155">
        <f>U482*H482</f>
        <v>0.15075</v>
      </c>
      <c r="W482" s="155">
        <v>0</v>
      </c>
      <c r="X482" s="156">
        <f>W482*H482</f>
        <v>0</v>
      </c>
      <c r="AR482" s="157" t="s">
        <v>463</v>
      </c>
      <c r="AT482" s="157" t="s">
        <v>227</v>
      </c>
      <c r="AU482" s="157" t="s">
        <v>86</v>
      </c>
      <c r="AY482" s="15" t="s">
        <v>150</v>
      </c>
      <c r="BE482" s="158">
        <f>IF(O482="základní",K482,0)</f>
        <v>0</v>
      </c>
      <c r="BF482" s="158">
        <f>IF(O482="snížená",K482,0)</f>
        <v>0</v>
      </c>
      <c r="BG482" s="158">
        <f>IF(O482="zákl. přenesená",K482,0)</f>
        <v>0</v>
      </c>
      <c r="BH482" s="158">
        <f>IF(O482="sníž. přenesená",K482,0)</f>
        <v>0</v>
      </c>
      <c r="BI482" s="158">
        <f>IF(O482="nulová",K482,0)</f>
        <v>0</v>
      </c>
      <c r="BJ482" s="15" t="s">
        <v>86</v>
      </c>
      <c r="BK482" s="158">
        <f>ROUND(P482*H482,2)</f>
        <v>0</v>
      </c>
      <c r="BL482" s="15" t="s">
        <v>174</v>
      </c>
      <c r="BM482" s="157" t="s">
        <v>982</v>
      </c>
    </row>
    <row r="483" spans="2:65" s="12" customFormat="1" ht="11.25">
      <c r="B483" s="162"/>
      <c r="D483" s="163" t="s">
        <v>167</v>
      </c>
      <c r="E483" s="164" t="s">
        <v>1</v>
      </c>
      <c r="F483" s="165" t="s">
        <v>983</v>
      </c>
      <c r="H483" s="166">
        <v>2.25</v>
      </c>
      <c r="I483" s="167"/>
      <c r="J483" s="167"/>
      <c r="M483" s="162"/>
      <c r="N483" s="168"/>
      <c r="X483" s="169"/>
      <c r="AT483" s="164" t="s">
        <v>167</v>
      </c>
      <c r="AU483" s="164" t="s">
        <v>86</v>
      </c>
      <c r="AV483" s="12" t="s">
        <v>88</v>
      </c>
      <c r="AW483" s="12" t="s">
        <v>4</v>
      </c>
      <c r="AX483" s="12" t="s">
        <v>86</v>
      </c>
      <c r="AY483" s="164" t="s">
        <v>150</v>
      </c>
    </row>
    <row r="484" spans="2:65" s="1" customFormat="1" ht="37.9" customHeight="1">
      <c r="B484" s="115"/>
      <c r="C484" s="146" t="s">
        <v>984</v>
      </c>
      <c r="D484" s="146" t="s">
        <v>153</v>
      </c>
      <c r="E484" s="147" t="s">
        <v>985</v>
      </c>
      <c r="F484" s="148" t="s">
        <v>986</v>
      </c>
      <c r="G484" s="149" t="s">
        <v>211</v>
      </c>
      <c r="H484" s="150">
        <v>61</v>
      </c>
      <c r="I484" s="151"/>
      <c r="J484" s="151"/>
      <c r="K484" s="152">
        <f>ROUND(P484*H484,2)</f>
        <v>0</v>
      </c>
      <c r="L484" s="148" t="s">
        <v>987</v>
      </c>
      <c r="M484" s="30"/>
      <c r="N484" s="153" t="s">
        <v>1</v>
      </c>
      <c r="O484" s="114" t="s">
        <v>41</v>
      </c>
      <c r="P484" s="154">
        <f>I484+J484</f>
        <v>0</v>
      </c>
      <c r="Q484" s="154">
        <f>ROUND(I484*H484,2)</f>
        <v>0</v>
      </c>
      <c r="R484" s="154">
        <f>ROUND(J484*H484,2)</f>
        <v>0</v>
      </c>
      <c r="T484" s="155">
        <f>S484*H484</f>
        <v>0</v>
      </c>
      <c r="U484" s="155">
        <v>0</v>
      </c>
      <c r="V484" s="155">
        <f>U484*H484</f>
        <v>0</v>
      </c>
      <c r="W484" s="155">
        <v>0.2</v>
      </c>
      <c r="X484" s="156">
        <f>W484*H484</f>
        <v>12.200000000000001</v>
      </c>
      <c r="AR484" s="157" t="s">
        <v>174</v>
      </c>
      <c r="AT484" s="157" t="s">
        <v>153</v>
      </c>
      <c r="AU484" s="157" t="s">
        <v>86</v>
      </c>
      <c r="AY484" s="15" t="s">
        <v>150</v>
      </c>
      <c r="BE484" s="158">
        <f>IF(O484="základní",K484,0)</f>
        <v>0</v>
      </c>
      <c r="BF484" s="158">
        <f>IF(O484="snížená",K484,0)</f>
        <v>0</v>
      </c>
      <c r="BG484" s="158">
        <f>IF(O484="zákl. přenesená",K484,0)</f>
        <v>0</v>
      </c>
      <c r="BH484" s="158">
        <f>IF(O484="sníž. přenesená",K484,0)</f>
        <v>0</v>
      </c>
      <c r="BI484" s="158">
        <f>IF(O484="nulová",K484,0)</f>
        <v>0</v>
      </c>
      <c r="BJ484" s="15" t="s">
        <v>86</v>
      </c>
      <c r="BK484" s="158">
        <f>ROUND(P484*H484,2)</f>
        <v>0</v>
      </c>
      <c r="BL484" s="15" t="s">
        <v>174</v>
      </c>
      <c r="BM484" s="157" t="s">
        <v>988</v>
      </c>
    </row>
    <row r="485" spans="2:65" s="1" customFormat="1" ht="11.25">
      <c r="B485" s="30"/>
      <c r="D485" s="159" t="s">
        <v>160</v>
      </c>
      <c r="F485" s="160" t="s">
        <v>989</v>
      </c>
      <c r="I485" s="116"/>
      <c r="J485" s="116"/>
      <c r="M485" s="30"/>
      <c r="N485" s="161"/>
      <c r="X485" s="54"/>
      <c r="AT485" s="15" t="s">
        <v>160</v>
      </c>
      <c r="AU485" s="15" t="s">
        <v>86</v>
      </c>
    </row>
    <row r="486" spans="2:65" s="12" customFormat="1" ht="11.25">
      <c r="B486" s="162"/>
      <c r="D486" s="163" t="s">
        <v>167</v>
      </c>
      <c r="E486" s="164" t="s">
        <v>1</v>
      </c>
      <c r="F486" s="165" t="s">
        <v>571</v>
      </c>
      <c r="H486" s="166">
        <v>61</v>
      </c>
      <c r="I486" s="167"/>
      <c r="J486" s="167"/>
      <c r="M486" s="162"/>
      <c r="N486" s="168"/>
      <c r="X486" s="169"/>
      <c r="AT486" s="164" t="s">
        <v>167</v>
      </c>
      <c r="AU486" s="164" t="s">
        <v>86</v>
      </c>
      <c r="AV486" s="12" t="s">
        <v>88</v>
      </c>
      <c r="AW486" s="12" t="s">
        <v>4</v>
      </c>
      <c r="AX486" s="12" t="s">
        <v>86</v>
      </c>
      <c r="AY486" s="164" t="s">
        <v>150</v>
      </c>
    </row>
    <row r="487" spans="2:65" s="1" customFormat="1" ht="49.15" customHeight="1">
      <c r="B487" s="115"/>
      <c r="C487" s="146" t="s">
        <v>990</v>
      </c>
      <c r="D487" s="146" t="s">
        <v>153</v>
      </c>
      <c r="E487" s="147" t="s">
        <v>991</v>
      </c>
      <c r="F487" s="148" t="s">
        <v>992</v>
      </c>
      <c r="G487" s="149" t="s">
        <v>211</v>
      </c>
      <c r="H487" s="150">
        <v>61</v>
      </c>
      <c r="I487" s="151"/>
      <c r="J487" s="151"/>
      <c r="K487" s="152">
        <f>ROUND(P487*H487,2)</f>
        <v>0</v>
      </c>
      <c r="L487" s="148" t="s">
        <v>291</v>
      </c>
      <c r="M487" s="30"/>
      <c r="N487" s="153" t="s">
        <v>1</v>
      </c>
      <c r="O487" s="114" t="s">
        <v>41</v>
      </c>
      <c r="P487" s="154">
        <f>I487+J487</f>
        <v>0</v>
      </c>
      <c r="Q487" s="154">
        <f>ROUND(I487*H487,2)</f>
        <v>0</v>
      </c>
      <c r="R487" s="154">
        <f>ROUND(J487*H487,2)</f>
        <v>0</v>
      </c>
      <c r="T487" s="155">
        <f>S487*H487</f>
        <v>0</v>
      </c>
      <c r="U487" s="155">
        <v>0</v>
      </c>
      <c r="V487" s="155">
        <f>U487*H487</f>
        <v>0</v>
      </c>
      <c r="W487" s="155">
        <v>0</v>
      </c>
      <c r="X487" s="156">
        <f>W487*H487</f>
        <v>0</v>
      </c>
      <c r="AR487" s="157" t="s">
        <v>174</v>
      </c>
      <c r="AT487" s="157" t="s">
        <v>153</v>
      </c>
      <c r="AU487" s="157" t="s">
        <v>86</v>
      </c>
      <c r="AY487" s="15" t="s">
        <v>150</v>
      </c>
      <c r="BE487" s="158">
        <f>IF(O487="základní",K487,0)</f>
        <v>0</v>
      </c>
      <c r="BF487" s="158">
        <f>IF(O487="snížená",K487,0)</f>
        <v>0</v>
      </c>
      <c r="BG487" s="158">
        <f>IF(O487="zákl. přenesená",K487,0)</f>
        <v>0</v>
      </c>
      <c r="BH487" s="158">
        <f>IF(O487="sníž. přenesená",K487,0)</f>
        <v>0</v>
      </c>
      <c r="BI487" s="158">
        <f>IF(O487="nulová",K487,0)</f>
        <v>0</v>
      </c>
      <c r="BJ487" s="15" t="s">
        <v>86</v>
      </c>
      <c r="BK487" s="158">
        <f>ROUND(P487*H487,2)</f>
        <v>0</v>
      </c>
      <c r="BL487" s="15" t="s">
        <v>174</v>
      </c>
      <c r="BM487" s="157" t="s">
        <v>993</v>
      </c>
    </row>
    <row r="488" spans="2:65" s="1" customFormat="1" ht="11.25">
      <c r="B488" s="30"/>
      <c r="D488" s="159" t="s">
        <v>160</v>
      </c>
      <c r="F488" s="160" t="s">
        <v>994</v>
      </c>
      <c r="I488" s="116"/>
      <c r="J488" s="116"/>
      <c r="M488" s="30"/>
      <c r="N488" s="161"/>
      <c r="X488" s="54"/>
      <c r="AT488" s="15" t="s">
        <v>160</v>
      </c>
      <c r="AU488" s="15" t="s">
        <v>86</v>
      </c>
    </row>
    <row r="489" spans="2:65" s="12" customFormat="1" ht="11.25">
      <c r="B489" s="162"/>
      <c r="D489" s="163" t="s">
        <v>167</v>
      </c>
      <c r="E489" s="164" t="s">
        <v>1</v>
      </c>
      <c r="F489" s="165" t="s">
        <v>571</v>
      </c>
      <c r="H489" s="166">
        <v>61</v>
      </c>
      <c r="I489" s="167"/>
      <c r="J489" s="167"/>
      <c r="M489" s="162"/>
      <c r="N489" s="168"/>
      <c r="X489" s="169"/>
      <c r="AT489" s="164" t="s">
        <v>167</v>
      </c>
      <c r="AU489" s="164" t="s">
        <v>86</v>
      </c>
      <c r="AV489" s="12" t="s">
        <v>88</v>
      </c>
      <c r="AW489" s="12" t="s">
        <v>4</v>
      </c>
      <c r="AX489" s="12" t="s">
        <v>86</v>
      </c>
      <c r="AY489" s="164" t="s">
        <v>150</v>
      </c>
    </row>
    <row r="490" spans="2:65" s="1" customFormat="1" ht="37.9" customHeight="1">
      <c r="B490" s="115"/>
      <c r="C490" s="146" t="s">
        <v>995</v>
      </c>
      <c r="D490" s="146" t="s">
        <v>153</v>
      </c>
      <c r="E490" s="147" t="s">
        <v>996</v>
      </c>
      <c r="F490" s="148" t="s">
        <v>997</v>
      </c>
      <c r="G490" s="149" t="s">
        <v>211</v>
      </c>
      <c r="H490" s="150">
        <v>61</v>
      </c>
      <c r="I490" s="151"/>
      <c r="J490" s="151"/>
      <c r="K490" s="152">
        <f>ROUND(P490*H490,2)</f>
        <v>0</v>
      </c>
      <c r="L490" s="148" t="s">
        <v>291</v>
      </c>
      <c r="M490" s="30"/>
      <c r="N490" s="153" t="s">
        <v>1</v>
      </c>
      <c r="O490" s="114" t="s">
        <v>41</v>
      </c>
      <c r="P490" s="154">
        <f>I490+J490</f>
        <v>0</v>
      </c>
      <c r="Q490" s="154">
        <f>ROUND(I490*H490,2)</f>
        <v>0</v>
      </c>
      <c r="R490" s="154">
        <f>ROUND(J490*H490,2)</f>
        <v>0</v>
      </c>
      <c r="T490" s="155">
        <f>S490*H490</f>
        <v>0</v>
      </c>
      <c r="U490" s="155">
        <v>0.11934</v>
      </c>
      <c r="V490" s="155">
        <f>U490*H490</f>
        <v>7.2797400000000003</v>
      </c>
      <c r="W490" s="155">
        <v>0</v>
      </c>
      <c r="X490" s="156">
        <f>W490*H490</f>
        <v>0</v>
      </c>
      <c r="AR490" s="157" t="s">
        <v>174</v>
      </c>
      <c r="AT490" s="157" t="s">
        <v>153</v>
      </c>
      <c r="AU490" s="157" t="s">
        <v>86</v>
      </c>
      <c r="AY490" s="15" t="s">
        <v>150</v>
      </c>
      <c r="BE490" s="158">
        <f>IF(O490="základní",K490,0)</f>
        <v>0</v>
      </c>
      <c r="BF490" s="158">
        <f>IF(O490="snížená",K490,0)</f>
        <v>0</v>
      </c>
      <c r="BG490" s="158">
        <f>IF(O490="zákl. přenesená",K490,0)</f>
        <v>0</v>
      </c>
      <c r="BH490" s="158">
        <f>IF(O490="sníž. přenesená",K490,0)</f>
        <v>0</v>
      </c>
      <c r="BI490" s="158">
        <f>IF(O490="nulová",K490,0)</f>
        <v>0</v>
      </c>
      <c r="BJ490" s="15" t="s">
        <v>86</v>
      </c>
      <c r="BK490" s="158">
        <f>ROUND(P490*H490,2)</f>
        <v>0</v>
      </c>
      <c r="BL490" s="15" t="s">
        <v>174</v>
      </c>
      <c r="BM490" s="157" t="s">
        <v>998</v>
      </c>
    </row>
    <row r="491" spans="2:65" s="1" customFormat="1" ht="11.25">
      <c r="B491" s="30"/>
      <c r="D491" s="159" t="s">
        <v>160</v>
      </c>
      <c r="F491" s="160" t="s">
        <v>999</v>
      </c>
      <c r="I491" s="116"/>
      <c r="J491" s="116"/>
      <c r="M491" s="30"/>
      <c r="N491" s="161"/>
      <c r="X491" s="54"/>
      <c r="AT491" s="15" t="s">
        <v>160</v>
      </c>
      <c r="AU491" s="15" t="s">
        <v>86</v>
      </c>
    </row>
    <row r="492" spans="2:65" s="12" customFormat="1" ht="11.25">
      <c r="B492" s="162"/>
      <c r="D492" s="163" t="s">
        <v>167</v>
      </c>
      <c r="E492" s="164" t="s">
        <v>1</v>
      </c>
      <c r="F492" s="165" t="s">
        <v>571</v>
      </c>
      <c r="H492" s="166">
        <v>61</v>
      </c>
      <c r="I492" s="167"/>
      <c r="J492" s="167"/>
      <c r="M492" s="162"/>
      <c r="N492" s="168"/>
      <c r="X492" s="169"/>
      <c r="AT492" s="164" t="s">
        <v>167</v>
      </c>
      <c r="AU492" s="164" t="s">
        <v>86</v>
      </c>
      <c r="AV492" s="12" t="s">
        <v>88</v>
      </c>
      <c r="AW492" s="12" t="s">
        <v>4</v>
      </c>
      <c r="AX492" s="12" t="s">
        <v>86</v>
      </c>
      <c r="AY492" s="164" t="s">
        <v>150</v>
      </c>
    </row>
    <row r="493" spans="2:65" s="1" customFormat="1" ht="24.2" customHeight="1">
      <c r="B493" s="115"/>
      <c r="C493" s="146" t="s">
        <v>1000</v>
      </c>
      <c r="D493" s="146" t="s">
        <v>153</v>
      </c>
      <c r="E493" s="147" t="s">
        <v>1001</v>
      </c>
      <c r="F493" s="148" t="s">
        <v>1002</v>
      </c>
      <c r="G493" s="149" t="s">
        <v>211</v>
      </c>
      <c r="H493" s="150">
        <v>136.5</v>
      </c>
      <c r="I493" s="151"/>
      <c r="J493" s="151"/>
      <c r="K493" s="152">
        <f>ROUND(P493*H493,2)</f>
        <v>0</v>
      </c>
      <c r="L493" s="148" t="s">
        <v>157</v>
      </c>
      <c r="M493" s="30"/>
      <c r="N493" s="153" t="s">
        <v>1</v>
      </c>
      <c r="O493" s="114" t="s">
        <v>41</v>
      </c>
      <c r="P493" s="154">
        <f>I493+J493</f>
        <v>0</v>
      </c>
      <c r="Q493" s="154">
        <f>ROUND(I493*H493,2)</f>
        <v>0</v>
      </c>
      <c r="R493" s="154">
        <f>ROUND(J493*H493,2)</f>
        <v>0</v>
      </c>
      <c r="T493" s="155">
        <f>S493*H493</f>
        <v>0</v>
      </c>
      <c r="U493" s="155">
        <v>0</v>
      </c>
      <c r="V493" s="155">
        <f>U493*H493</f>
        <v>0</v>
      </c>
      <c r="W493" s="155">
        <v>0</v>
      </c>
      <c r="X493" s="156">
        <f>W493*H493</f>
        <v>0</v>
      </c>
      <c r="AR493" s="157" t="s">
        <v>174</v>
      </c>
      <c r="AT493" s="157" t="s">
        <v>153</v>
      </c>
      <c r="AU493" s="157" t="s">
        <v>86</v>
      </c>
      <c r="AY493" s="15" t="s">
        <v>150</v>
      </c>
      <c r="BE493" s="158">
        <f>IF(O493="základní",K493,0)</f>
        <v>0</v>
      </c>
      <c r="BF493" s="158">
        <f>IF(O493="snížená",K493,0)</f>
        <v>0</v>
      </c>
      <c r="BG493" s="158">
        <f>IF(O493="zákl. přenesená",K493,0)</f>
        <v>0</v>
      </c>
      <c r="BH493" s="158">
        <f>IF(O493="sníž. přenesená",K493,0)</f>
        <v>0</v>
      </c>
      <c r="BI493" s="158">
        <f>IF(O493="nulová",K493,0)</f>
        <v>0</v>
      </c>
      <c r="BJ493" s="15" t="s">
        <v>86</v>
      </c>
      <c r="BK493" s="158">
        <f>ROUND(P493*H493,2)</f>
        <v>0</v>
      </c>
      <c r="BL493" s="15" t="s">
        <v>174</v>
      </c>
      <c r="BM493" s="157" t="s">
        <v>1003</v>
      </c>
    </row>
    <row r="494" spans="2:65" s="1" customFormat="1" ht="11.25">
      <c r="B494" s="30"/>
      <c r="D494" s="159" t="s">
        <v>160</v>
      </c>
      <c r="F494" s="160" t="s">
        <v>1004</v>
      </c>
      <c r="I494" s="116"/>
      <c r="J494" s="116"/>
      <c r="M494" s="30"/>
      <c r="N494" s="161"/>
      <c r="X494" s="54"/>
      <c r="AT494" s="15" t="s">
        <v>160</v>
      </c>
      <c r="AU494" s="15" t="s">
        <v>86</v>
      </c>
    </row>
    <row r="495" spans="2:65" s="12" customFormat="1" ht="11.25">
      <c r="B495" s="162"/>
      <c r="D495" s="163" t="s">
        <v>167</v>
      </c>
      <c r="E495" s="164" t="s">
        <v>1</v>
      </c>
      <c r="F495" s="165" t="s">
        <v>1005</v>
      </c>
      <c r="H495" s="166">
        <v>136.5</v>
      </c>
      <c r="I495" s="167"/>
      <c r="J495" s="167"/>
      <c r="M495" s="162"/>
      <c r="N495" s="168"/>
      <c r="X495" s="169"/>
      <c r="AT495" s="164" t="s">
        <v>167</v>
      </c>
      <c r="AU495" s="164" t="s">
        <v>86</v>
      </c>
      <c r="AV495" s="12" t="s">
        <v>88</v>
      </c>
      <c r="AW495" s="12" t="s">
        <v>4</v>
      </c>
      <c r="AX495" s="12" t="s">
        <v>86</v>
      </c>
      <c r="AY495" s="164" t="s">
        <v>150</v>
      </c>
    </row>
    <row r="496" spans="2:65" s="1" customFormat="1" ht="24.2" customHeight="1">
      <c r="B496" s="115"/>
      <c r="C496" s="146" t="s">
        <v>1006</v>
      </c>
      <c r="D496" s="146" t="s">
        <v>153</v>
      </c>
      <c r="E496" s="147" t="s">
        <v>1007</v>
      </c>
      <c r="F496" s="148" t="s">
        <v>1008</v>
      </c>
      <c r="G496" s="149" t="s">
        <v>172</v>
      </c>
      <c r="H496" s="150">
        <v>47.1</v>
      </c>
      <c r="I496" s="151"/>
      <c r="J496" s="151"/>
      <c r="K496" s="152">
        <f>ROUND(P496*H496,2)</f>
        <v>0</v>
      </c>
      <c r="L496" s="148" t="s">
        <v>157</v>
      </c>
      <c r="M496" s="30"/>
      <c r="N496" s="153" t="s">
        <v>1</v>
      </c>
      <c r="O496" s="114" t="s">
        <v>41</v>
      </c>
      <c r="P496" s="154">
        <f>I496+J496</f>
        <v>0</v>
      </c>
      <c r="Q496" s="154">
        <f>ROUND(I496*H496,2)</f>
        <v>0</v>
      </c>
      <c r="R496" s="154">
        <f>ROUND(J496*H496,2)</f>
        <v>0</v>
      </c>
      <c r="T496" s="155">
        <f>S496*H496</f>
        <v>0</v>
      </c>
      <c r="U496" s="155">
        <v>0</v>
      </c>
      <c r="V496" s="155">
        <f>U496*H496</f>
        <v>0</v>
      </c>
      <c r="W496" s="155">
        <v>0</v>
      </c>
      <c r="X496" s="156">
        <f>W496*H496</f>
        <v>0</v>
      </c>
      <c r="AR496" s="157" t="s">
        <v>174</v>
      </c>
      <c r="AT496" s="157" t="s">
        <v>153</v>
      </c>
      <c r="AU496" s="157" t="s">
        <v>86</v>
      </c>
      <c r="AY496" s="15" t="s">
        <v>150</v>
      </c>
      <c r="BE496" s="158">
        <f>IF(O496="základní",K496,0)</f>
        <v>0</v>
      </c>
      <c r="BF496" s="158">
        <f>IF(O496="snížená",K496,0)</f>
        <v>0</v>
      </c>
      <c r="BG496" s="158">
        <f>IF(O496="zákl. přenesená",K496,0)</f>
        <v>0</v>
      </c>
      <c r="BH496" s="158">
        <f>IF(O496="sníž. přenesená",K496,0)</f>
        <v>0</v>
      </c>
      <c r="BI496" s="158">
        <f>IF(O496="nulová",K496,0)</f>
        <v>0</v>
      </c>
      <c r="BJ496" s="15" t="s">
        <v>86</v>
      </c>
      <c r="BK496" s="158">
        <f>ROUND(P496*H496,2)</f>
        <v>0</v>
      </c>
      <c r="BL496" s="15" t="s">
        <v>174</v>
      </c>
      <c r="BM496" s="157" t="s">
        <v>1009</v>
      </c>
    </row>
    <row r="497" spans="2:65" s="1" customFormat="1" ht="11.25">
      <c r="B497" s="30"/>
      <c r="D497" s="159" t="s">
        <v>160</v>
      </c>
      <c r="F497" s="160" t="s">
        <v>1010</v>
      </c>
      <c r="I497" s="116"/>
      <c r="J497" s="116"/>
      <c r="M497" s="30"/>
      <c r="N497" s="161"/>
      <c r="X497" s="54"/>
      <c r="AT497" s="15" t="s">
        <v>160</v>
      </c>
      <c r="AU497" s="15" t="s">
        <v>86</v>
      </c>
    </row>
    <row r="498" spans="2:65" s="12" customFormat="1" ht="11.25">
      <c r="B498" s="162"/>
      <c r="D498" s="163" t="s">
        <v>167</v>
      </c>
      <c r="E498" s="164" t="s">
        <v>1</v>
      </c>
      <c r="F498" s="165" t="s">
        <v>1011</v>
      </c>
      <c r="H498" s="166">
        <v>47.1</v>
      </c>
      <c r="I498" s="167"/>
      <c r="J498" s="167"/>
      <c r="M498" s="162"/>
      <c r="N498" s="168"/>
      <c r="X498" s="169"/>
      <c r="AT498" s="164" t="s">
        <v>167</v>
      </c>
      <c r="AU498" s="164" t="s">
        <v>86</v>
      </c>
      <c r="AV498" s="12" t="s">
        <v>88</v>
      </c>
      <c r="AW498" s="12" t="s">
        <v>4</v>
      </c>
      <c r="AX498" s="12" t="s">
        <v>86</v>
      </c>
      <c r="AY498" s="164" t="s">
        <v>150</v>
      </c>
    </row>
    <row r="499" spans="2:65" s="1" customFormat="1" ht="62.65" customHeight="1">
      <c r="B499" s="115"/>
      <c r="C499" s="146" t="s">
        <v>1012</v>
      </c>
      <c r="D499" s="146" t="s">
        <v>153</v>
      </c>
      <c r="E499" s="147" t="s">
        <v>1013</v>
      </c>
      <c r="F499" s="148" t="s">
        <v>1014</v>
      </c>
      <c r="G499" s="149" t="s">
        <v>211</v>
      </c>
      <c r="H499" s="150">
        <v>10</v>
      </c>
      <c r="I499" s="151"/>
      <c r="J499" s="151"/>
      <c r="K499" s="152">
        <f>ROUND(P499*H499,2)</f>
        <v>0</v>
      </c>
      <c r="L499" s="148" t="s">
        <v>359</v>
      </c>
      <c r="M499" s="30"/>
      <c r="N499" s="153" t="s">
        <v>1</v>
      </c>
      <c r="O499" s="114" t="s">
        <v>41</v>
      </c>
      <c r="P499" s="154">
        <f>I499+J499</f>
        <v>0</v>
      </c>
      <c r="Q499" s="154">
        <f>ROUND(I499*H499,2)</f>
        <v>0</v>
      </c>
      <c r="R499" s="154">
        <f>ROUND(J499*H499,2)</f>
        <v>0</v>
      </c>
      <c r="T499" s="155">
        <f>S499*H499</f>
        <v>0</v>
      </c>
      <c r="U499" s="155">
        <v>0</v>
      </c>
      <c r="V499" s="155">
        <f>U499*H499</f>
        <v>0</v>
      </c>
      <c r="W499" s="155">
        <v>0.25</v>
      </c>
      <c r="X499" s="156">
        <f>W499*H499</f>
        <v>2.5</v>
      </c>
      <c r="AR499" s="157" t="s">
        <v>174</v>
      </c>
      <c r="AT499" s="157" t="s">
        <v>153</v>
      </c>
      <c r="AU499" s="157" t="s">
        <v>86</v>
      </c>
      <c r="AY499" s="15" t="s">
        <v>150</v>
      </c>
      <c r="BE499" s="158">
        <f>IF(O499="základní",K499,0)</f>
        <v>0</v>
      </c>
      <c r="BF499" s="158">
        <f>IF(O499="snížená",K499,0)</f>
        <v>0</v>
      </c>
      <c r="BG499" s="158">
        <f>IF(O499="zákl. přenesená",K499,0)</f>
        <v>0</v>
      </c>
      <c r="BH499" s="158">
        <f>IF(O499="sníž. přenesená",K499,0)</f>
        <v>0</v>
      </c>
      <c r="BI499" s="158">
        <f>IF(O499="nulová",K499,0)</f>
        <v>0</v>
      </c>
      <c r="BJ499" s="15" t="s">
        <v>86</v>
      </c>
      <c r="BK499" s="158">
        <f>ROUND(P499*H499,2)</f>
        <v>0</v>
      </c>
      <c r="BL499" s="15" t="s">
        <v>174</v>
      </c>
      <c r="BM499" s="157" t="s">
        <v>1015</v>
      </c>
    </row>
    <row r="500" spans="2:65" s="1" customFormat="1" ht="11.25">
      <c r="B500" s="30"/>
      <c r="D500" s="159" t="s">
        <v>160</v>
      </c>
      <c r="F500" s="160" t="s">
        <v>1016</v>
      </c>
      <c r="I500" s="116"/>
      <c r="J500" s="116"/>
      <c r="M500" s="30"/>
      <c r="N500" s="161"/>
      <c r="X500" s="54"/>
      <c r="AT500" s="15" t="s">
        <v>160</v>
      </c>
      <c r="AU500" s="15" t="s">
        <v>86</v>
      </c>
    </row>
    <row r="501" spans="2:65" s="1" customFormat="1" ht="55.5" customHeight="1">
      <c r="B501" s="115"/>
      <c r="C501" s="146" t="s">
        <v>1017</v>
      </c>
      <c r="D501" s="146" t="s">
        <v>153</v>
      </c>
      <c r="E501" s="147" t="s">
        <v>1018</v>
      </c>
      <c r="F501" s="148" t="s">
        <v>1019</v>
      </c>
      <c r="G501" s="149" t="s">
        <v>211</v>
      </c>
      <c r="H501" s="150">
        <v>10</v>
      </c>
      <c r="I501" s="151"/>
      <c r="J501" s="151"/>
      <c r="K501" s="152">
        <f>ROUND(P501*H501,2)</f>
        <v>0</v>
      </c>
      <c r="L501" s="148" t="s">
        <v>359</v>
      </c>
      <c r="M501" s="30"/>
      <c r="N501" s="153" t="s">
        <v>1</v>
      </c>
      <c r="O501" s="114" t="s">
        <v>41</v>
      </c>
      <c r="P501" s="154">
        <f>I501+J501</f>
        <v>0</v>
      </c>
      <c r="Q501" s="154">
        <f>ROUND(I501*H501,2)</f>
        <v>0</v>
      </c>
      <c r="R501" s="154">
        <f>ROUND(J501*H501,2)</f>
        <v>0</v>
      </c>
      <c r="T501" s="155">
        <f>S501*H501</f>
        <v>0</v>
      </c>
      <c r="U501" s="155">
        <v>0.11808</v>
      </c>
      <c r="V501" s="155">
        <f>U501*H501</f>
        <v>1.1808000000000001</v>
      </c>
      <c r="W501" s="155">
        <v>0</v>
      </c>
      <c r="X501" s="156">
        <f>W501*H501</f>
        <v>0</v>
      </c>
      <c r="AR501" s="157" t="s">
        <v>174</v>
      </c>
      <c r="AT501" s="157" t="s">
        <v>153</v>
      </c>
      <c r="AU501" s="157" t="s">
        <v>86</v>
      </c>
      <c r="AY501" s="15" t="s">
        <v>150</v>
      </c>
      <c r="BE501" s="158">
        <f>IF(O501="základní",K501,0)</f>
        <v>0</v>
      </c>
      <c r="BF501" s="158">
        <f>IF(O501="snížená",K501,0)</f>
        <v>0</v>
      </c>
      <c r="BG501" s="158">
        <f>IF(O501="zákl. přenesená",K501,0)</f>
        <v>0</v>
      </c>
      <c r="BH501" s="158">
        <f>IF(O501="sníž. přenesená",K501,0)</f>
        <v>0</v>
      </c>
      <c r="BI501" s="158">
        <f>IF(O501="nulová",K501,0)</f>
        <v>0</v>
      </c>
      <c r="BJ501" s="15" t="s">
        <v>86</v>
      </c>
      <c r="BK501" s="158">
        <f>ROUND(P501*H501,2)</f>
        <v>0</v>
      </c>
      <c r="BL501" s="15" t="s">
        <v>174</v>
      </c>
      <c r="BM501" s="157" t="s">
        <v>1020</v>
      </c>
    </row>
    <row r="502" spans="2:65" s="1" customFormat="1" ht="11.25">
      <c r="B502" s="30"/>
      <c r="D502" s="159" t="s">
        <v>160</v>
      </c>
      <c r="F502" s="160" t="s">
        <v>1021</v>
      </c>
      <c r="I502" s="116"/>
      <c r="J502" s="116"/>
      <c r="M502" s="30"/>
      <c r="N502" s="161"/>
      <c r="X502" s="54"/>
      <c r="AT502" s="15" t="s">
        <v>160</v>
      </c>
      <c r="AU502" s="15" t="s">
        <v>86</v>
      </c>
    </row>
    <row r="503" spans="2:65" s="1" customFormat="1" ht="16.5" customHeight="1">
      <c r="B503" s="115"/>
      <c r="C503" s="170" t="s">
        <v>1022</v>
      </c>
      <c r="D503" s="170" t="s">
        <v>227</v>
      </c>
      <c r="E503" s="171" t="s">
        <v>1023</v>
      </c>
      <c r="F503" s="172" t="s">
        <v>1024</v>
      </c>
      <c r="G503" s="173" t="s">
        <v>156</v>
      </c>
      <c r="H503" s="174">
        <v>33</v>
      </c>
      <c r="I503" s="175"/>
      <c r="J503" s="176"/>
      <c r="K503" s="177">
        <f>ROUND(P503*H503,2)</f>
        <v>0</v>
      </c>
      <c r="L503" s="172" t="s">
        <v>1</v>
      </c>
      <c r="M503" s="178"/>
      <c r="N503" s="179" t="s">
        <v>1</v>
      </c>
      <c r="O503" s="114" t="s">
        <v>41</v>
      </c>
      <c r="P503" s="154">
        <f>I503+J503</f>
        <v>0</v>
      </c>
      <c r="Q503" s="154">
        <f>ROUND(I503*H503,2)</f>
        <v>0</v>
      </c>
      <c r="R503" s="154">
        <f>ROUND(J503*H503,2)</f>
        <v>0</v>
      </c>
      <c r="T503" s="155">
        <f>S503*H503</f>
        <v>0</v>
      </c>
      <c r="U503" s="155">
        <v>4.5999999999999999E-2</v>
      </c>
      <c r="V503" s="155">
        <f>U503*H503</f>
        <v>1.518</v>
      </c>
      <c r="W503" s="155">
        <v>0</v>
      </c>
      <c r="X503" s="156">
        <f>W503*H503</f>
        <v>0</v>
      </c>
      <c r="AR503" s="157" t="s">
        <v>463</v>
      </c>
      <c r="AT503" s="157" t="s">
        <v>227</v>
      </c>
      <c r="AU503" s="157" t="s">
        <v>86</v>
      </c>
      <c r="AY503" s="15" t="s">
        <v>150</v>
      </c>
      <c r="BE503" s="158">
        <f>IF(O503="základní",K503,0)</f>
        <v>0</v>
      </c>
      <c r="BF503" s="158">
        <f>IF(O503="snížená",K503,0)</f>
        <v>0</v>
      </c>
      <c r="BG503" s="158">
        <f>IF(O503="zákl. přenesená",K503,0)</f>
        <v>0</v>
      </c>
      <c r="BH503" s="158">
        <f>IF(O503="sníž. přenesená",K503,0)</f>
        <v>0</v>
      </c>
      <c r="BI503" s="158">
        <f>IF(O503="nulová",K503,0)</f>
        <v>0</v>
      </c>
      <c r="BJ503" s="15" t="s">
        <v>86</v>
      </c>
      <c r="BK503" s="158">
        <f>ROUND(P503*H503,2)</f>
        <v>0</v>
      </c>
      <c r="BL503" s="15" t="s">
        <v>174</v>
      </c>
      <c r="BM503" s="157" t="s">
        <v>1025</v>
      </c>
    </row>
    <row r="504" spans="2:65" s="11" customFormat="1" ht="25.9" customHeight="1">
      <c r="B504" s="133"/>
      <c r="D504" s="134" t="s">
        <v>77</v>
      </c>
      <c r="E504" s="135" t="s">
        <v>1026</v>
      </c>
      <c r="F504" s="135" t="s">
        <v>1027</v>
      </c>
      <c r="I504" s="136"/>
      <c r="J504" s="136"/>
      <c r="K504" s="137">
        <f>BK504</f>
        <v>0</v>
      </c>
      <c r="M504" s="133"/>
      <c r="N504" s="138"/>
      <c r="Q504" s="139">
        <f>SUM(Q505:Q509)</f>
        <v>0</v>
      </c>
      <c r="R504" s="139">
        <f>SUM(R505:R509)</f>
        <v>0</v>
      </c>
      <c r="T504" s="140">
        <f>SUM(T505:T509)</f>
        <v>0</v>
      </c>
      <c r="V504" s="140">
        <f>SUM(V505:V509)</f>
        <v>0</v>
      </c>
      <c r="X504" s="141">
        <f>SUM(X505:X509)</f>
        <v>0</v>
      </c>
      <c r="AR504" s="134" t="s">
        <v>158</v>
      </c>
      <c r="AT504" s="142" t="s">
        <v>77</v>
      </c>
      <c r="AU504" s="142" t="s">
        <v>78</v>
      </c>
      <c r="AY504" s="134" t="s">
        <v>150</v>
      </c>
      <c r="BK504" s="143">
        <f>SUM(BK505:BK509)</f>
        <v>0</v>
      </c>
    </row>
    <row r="505" spans="2:65" s="1" customFormat="1" ht="21.75" customHeight="1">
      <c r="B505" s="115"/>
      <c r="C505" s="146" t="s">
        <v>1028</v>
      </c>
      <c r="D505" s="146" t="s">
        <v>153</v>
      </c>
      <c r="E505" s="147" t="s">
        <v>1029</v>
      </c>
      <c r="F505" s="148" t="s">
        <v>1030</v>
      </c>
      <c r="G505" s="149" t="s">
        <v>1031</v>
      </c>
      <c r="H505" s="150">
        <v>40</v>
      </c>
      <c r="I505" s="151"/>
      <c r="J505" s="151"/>
      <c r="K505" s="152">
        <f>ROUND(P505*H505,2)</f>
        <v>0</v>
      </c>
      <c r="L505" s="148" t="s">
        <v>1</v>
      </c>
      <c r="M505" s="30"/>
      <c r="N505" s="153" t="s">
        <v>1</v>
      </c>
      <c r="O505" s="114" t="s">
        <v>41</v>
      </c>
      <c r="P505" s="154">
        <f>I505+J505</f>
        <v>0</v>
      </c>
      <c r="Q505" s="154">
        <f>ROUND(I505*H505,2)</f>
        <v>0</v>
      </c>
      <c r="R505" s="154">
        <f>ROUND(J505*H505,2)</f>
        <v>0</v>
      </c>
      <c r="T505" s="155">
        <f>S505*H505</f>
        <v>0</v>
      </c>
      <c r="U505" s="155">
        <v>0</v>
      </c>
      <c r="V505" s="155">
        <f>U505*H505</f>
        <v>0</v>
      </c>
      <c r="W505" s="155">
        <v>0</v>
      </c>
      <c r="X505" s="156">
        <f>W505*H505</f>
        <v>0</v>
      </c>
      <c r="AR505" s="157" t="s">
        <v>245</v>
      </c>
      <c r="AT505" s="157" t="s">
        <v>153</v>
      </c>
      <c r="AU505" s="157" t="s">
        <v>86</v>
      </c>
      <c r="AY505" s="15" t="s">
        <v>150</v>
      </c>
      <c r="BE505" s="158">
        <f>IF(O505="základní",K505,0)</f>
        <v>0</v>
      </c>
      <c r="BF505" s="158">
        <f>IF(O505="snížená",K505,0)</f>
        <v>0</v>
      </c>
      <c r="BG505" s="158">
        <f>IF(O505="zákl. přenesená",K505,0)</f>
        <v>0</v>
      </c>
      <c r="BH505" s="158">
        <f>IF(O505="sníž. přenesená",K505,0)</f>
        <v>0</v>
      </c>
      <c r="BI505" s="158">
        <f>IF(O505="nulová",K505,0)</f>
        <v>0</v>
      </c>
      <c r="BJ505" s="15" t="s">
        <v>86</v>
      </c>
      <c r="BK505" s="158">
        <f>ROUND(P505*H505,2)</f>
        <v>0</v>
      </c>
      <c r="BL505" s="15" t="s">
        <v>245</v>
      </c>
      <c r="BM505" s="157" t="s">
        <v>1032</v>
      </c>
    </row>
    <row r="506" spans="2:65" s="1" customFormat="1" ht="16.5" customHeight="1">
      <c r="B506" s="115"/>
      <c r="C506" s="146" t="s">
        <v>1033</v>
      </c>
      <c r="D506" s="146" t="s">
        <v>153</v>
      </c>
      <c r="E506" s="147" t="s">
        <v>1034</v>
      </c>
      <c r="F506" s="148" t="s">
        <v>1035</v>
      </c>
      <c r="G506" s="149" t="s">
        <v>1031</v>
      </c>
      <c r="H506" s="150">
        <v>40</v>
      </c>
      <c r="I506" s="151"/>
      <c r="J506" s="151"/>
      <c r="K506" s="152">
        <f>ROUND(P506*H506,2)</f>
        <v>0</v>
      </c>
      <c r="L506" s="148" t="s">
        <v>1</v>
      </c>
      <c r="M506" s="30"/>
      <c r="N506" s="153" t="s">
        <v>1</v>
      </c>
      <c r="O506" s="114" t="s">
        <v>41</v>
      </c>
      <c r="P506" s="154">
        <f>I506+J506</f>
        <v>0</v>
      </c>
      <c r="Q506" s="154">
        <f>ROUND(I506*H506,2)</f>
        <v>0</v>
      </c>
      <c r="R506" s="154">
        <f>ROUND(J506*H506,2)</f>
        <v>0</v>
      </c>
      <c r="T506" s="155">
        <f>S506*H506</f>
        <v>0</v>
      </c>
      <c r="U506" s="155">
        <v>0</v>
      </c>
      <c r="V506" s="155">
        <f>U506*H506</f>
        <v>0</v>
      </c>
      <c r="W506" s="155">
        <v>0</v>
      </c>
      <c r="X506" s="156">
        <f>W506*H506</f>
        <v>0</v>
      </c>
      <c r="AR506" s="157" t="s">
        <v>245</v>
      </c>
      <c r="AT506" s="157" t="s">
        <v>153</v>
      </c>
      <c r="AU506" s="157" t="s">
        <v>86</v>
      </c>
      <c r="AY506" s="15" t="s">
        <v>150</v>
      </c>
      <c r="BE506" s="158">
        <f>IF(O506="základní",K506,0)</f>
        <v>0</v>
      </c>
      <c r="BF506" s="158">
        <f>IF(O506="snížená",K506,0)</f>
        <v>0</v>
      </c>
      <c r="BG506" s="158">
        <f>IF(O506="zákl. přenesená",K506,0)</f>
        <v>0</v>
      </c>
      <c r="BH506" s="158">
        <f>IF(O506="sníž. přenesená",K506,0)</f>
        <v>0</v>
      </c>
      <c r="BI506" s="158">
        <f>IF(O506="nulová",K506,0)</f>
        <v>0</v>
      </c>
      <c r="BJ506" s="15" t="s">
        <v>86</v>
      </c>
      <c r="BK506" s="158">
        <f>ROUND(P506*H506,2)</f>
        <v>0</v>
      </c>
      <c r="BL506" s="15" t="s">
        <v>245</v>
      </c>
      <c r="BM506" s="157" t="s">
        <v>1036</v>
      </c>
    </row>
    <row r="507" spans="2:65" s="1" customFormat="1" ht="24.2" customHeight="1">
      <c r="B507" s="115"/>
      <c r="C507" s="146" t="s">
        <v>1037</v>
      </c>
      <c r="D507" s="146" t="s">
        <v>153</v>
      </c>
      <c r="E507" s="147" t="s">
        <v>1038</v>
      </c>
      <c r="F507" s="148" t="s">
        <v>1039</v>
      </c>
      <c r="G507" s="149" t="s">
        <v>1031</v>
      </c>
      <c r="H507" s="150">
        <v>40</v>
      </c>
      <c r="I507" s="151"/>
      <c r="J507" s="151"/>
      <c r="K507" s="152">
        <f>ROUND(P507*H507,2)</f>
        <v>0</v>
      </c>
      <c r="L507" s="148" t="s">
        <v>291</v>
      </c>
      <c r="M507" s="30"/>
      <c r="N507" s="153" t="s">
        <v>1</v>
      </c>
      <c r="O507" s="114" t="s">
        <v>41</v>
      </c>
      <c r="P507" s="154">
        <f>I507+J507</f>
        <v>0</v>
      </c>
      <c r="Q507" s="154">
        <f>ROUND(I507*H507,2)</f>
        <v>0</v>
      </c>
      <c r="R507" s="154">
        <f>ROUND(J507*H507,2)</f>
        <v>0</v>
      </c>
      <c r="T507" s="155">
        <f>S507*H507</f>
        <v>0</v>
      </c>
      <c r="U507" s="155">
        <v>0</v>
      </c>
      <c r="V507" s="155">
        <f>U507*H507</f>
        <v>0</v>
      </c>
      <c r="W507" s="155">
        <v>0</v>
      </c>
      <c r="X507" s="156">
        <f>W507*H507</f>
        <v>0</v>
      </c>
      <c r="AR507" s="157" t="s">
        <v>245</v>
      </c>
      <c r="AT507" s="157" t="s">
        <v>153</v>
      </c>
      <c r="AU507" s="157" t="s">
        <v>86</v>
      </c>
      <c r="AY507" s="15" t="s">
        <v>150</v>
      </c>
      <c r="BE507" s="158">
        <f>IF(O507="základní",K507,0)</f>
        <v>0</v>
      </c>
      <c r="BF507" s="158">
        <f>IF(O507="snížená",K507,0)</f>
        <v>0</v>
      </c>
      <c r="BG507" s="158">
        <f>IF(O507="zákl. přenesená",K507,0)</f>
        <v>0</v>
      </c>
      <c r="BH507" s="158">
        <f>IF(O507="sníž. přenesená",K507,0)</f>
        <v>0</v>
      </c>
      <c r="BI507" s="158">
        <f>IF(O507="nulová",K507,0)</f>
        <v>0</v>
      </c>
      <c r="BJ507" s="15" t="s">
        <v>86</v>
      </c>
      <c r="BK507" s="158">
        <f>ROUND(P507*H507,2)</f>
        <v>0</v>
      </c>
      <c r="BL507" s="15" t="s">
        <v>245</v>
      </c>
      <c r="BM507" s="157" t="s">
        <v>1040</v>
      </c>
    </row>
    <row r="508" spans="2:65" s="1" customFormat="1" ht="11.25">
      <c r="B508" s="30"/>
      <c r="D508" s="159" t="s">
        <v>160</v>
      </c>
      <c r="F508" s="160" t="s">
        <v>1041</v>
      </c>
      <c r="I508" s="116"/>
      <c r="J508" s="116"/>
      <c r="M508" s="30"/>
      <c r="N508" s="161"/>
      <c r="X508" s="54"/>
      <c r="AT508" s="15" t="s">
        <v>160</v>
      </c>
      <c r="AU508" s="15" t="s">
        <v>86</v>
      </c>
    </row>
    <row r="509" spans="2:65" s="1" customFormat="1" ht="33" customHeight="1">
      <c r="B509" s="115"/>
      <c r="C509" s="146" t="s">
        <v>1042</v>
      </c>
      <c r="D509" s="146" t="s">
        <v>153</v>
      </c>
      <c r="E509" s="147" t="s">
        <v>1043</v>
      </c>
      <c r="F509" s="148" t="s">
        <v>1044</v>
      </c>
      <c r="G509" s="149" t="s">
        <v>1031</v>
      </c>
      <c r="H509" s="150">
        <v>40</v>
      </c>
      <c r="I509" s="151"/>
      <c r="J509" s="151"/>
      <c r="K509" s="152">
        <f>ROUND(P509*H509,2)</f>
        <v>0</v>
      </c>
      <c r="L509" s="148" t="s">
        <v>1</v>
      </c>
      <c r="M509" s="30"/>
      <c r="N509" s="153" t="s">
        <v>1</v>
      </c>
      <c r="O509" s="114" t="s">
        <v>41</v>
      </c>
      <c r="P509" s="154">
        <f>I509+J509</f>
        <v>0</v>
      </c>
      <c r="Q509" s="154">
        <f>ROUND(I509*H509,2)</f>
        <v>0</v>
      </c>
      <c r="R509" s="154">
        <f>ROUND(J509*H509,2)</f>
        <v>0</v>
      </c>
      <c r="T509" s="155">
        <f>S509*H509</f>
        <v>0</v>
      </c>
      <c r="U509" s="155">
        <v>0</v>
      </c>
      <c r="V509" s="155">
        <f>U509*H509</f>
        <v>0</v>
      </c>
      <c r="W509" s="155">
        <v>0</v>
      </c>
      <c r="X509" s="156">
        <f>W509*H509</f>
        <v>0</v>
      </c>
      <c r="AR509" s="157" t="s">
        <v>158</v>
      </c>
      <c r="AT509" s="157" t="s">
        <v>153</v>
      </c>
      <c r="AU509" s="157" t="s">
        <v>86</v>
      </c>
      <c r="AY509" s="15" t="s">
        <v>150</v>
      </c>
      <c r="BE509" s="158">
        <f>IF(O509="základní",K509,0)</f>
        <v>0</v>
      </c>
      <c r="BF509" s="158">
        <f>IF(O509="snížená",K509,0)</f>
        <v>0</v>
      </c>
      <c r="BG509" s="158">
        <f>IF(O509="zákl. přenesená",K509,0)</f>
        <v>0</v>
      </c>
      <c r="BH509" s="158">
        <f>IF(O509="sníž. přenesená",K509,0)</f>
        <v>0</v>
      </c>
      <c r="BI509" s="158">
        <f>IF(O509="nulová",K509,0)</f>
        <v>0</v>
      </c>
      <c r="BJ509" s="15" t="s">
        <v>86</v>
      </c>
      <c r="BK509" s="158">
        <f>ROUND(P509*H509,2)</f>
        <v>0</v>
      </c>
      <c r="BL509" s="15" t="s">
        <v>158</v>
      </c>
      <c r="BM509" s="157" t="s">
        <v>1045</v>
      </c>
    </row>
    <row r="510" spans="2:65" s="11" customFormat="1" ht="25.9" customHeight="1">
      <c r="B510" s="133"/>
      <c r="D510" s="134" t="s">
        <v>77</v>
      </c>
      <c r="E510" s="135" t="s">
        <v>123</v>
      </c>
      <c r="F510" s="135" t="s">
        <v>1046</v>
      </c>
      <c r="I510" s="136"/>
      <c r="J510" s="136"/>
      <c r="K510" s="137">
        <f>BK510</f>
        <v>0</v>
      </c>
      <c r="M510" s="133"/>
      <c r="N510" s="138"/>
      <c r="Q510" s="139">
        <f>Q511+Q516+Q519</f>
        <v>0</v>
      </c>
      <c r="R510" s="139">
        <f>R511+R516+R519</f>
        <v>0</v>
      </c>
      <c r="T510" s="140">
        <f>T511+T516+T519</f>
        <v>0</v>
      </c>
      <c r="V510" s="140">
        <f>V511+V516+V519</f>
        <v>0</v>
      </c>
      <c r="X510" s="141">
        <f>X511+X516+X519</f>
        <v>0</v>
      </c>
      <c r="AR510" s="134" t="s">
        <v>183</v>
      </c>
      <c r="AT510" s="142" t="s">
        <v>77</v>
      </c>
      <c r="AU510" s="142" t="s">
        <v>78</v>
      </c>
      <c r="AY510" s="134" t="s">
        <v>150</v>
      </c>
      <c r="BK510" s="143">
        <f>BK511+BK516+BK519</f>
        <v>0</v>
      </c>
    </row>
    <row r="511" spans="2:65" s="11" customFormat="1" ht="22.9" customHeight="1">
      <c r="B511" s="133"/>
      <c r="D511" s="134" t="s">
        <v>77</v>
      </c>
      <c r="E511" s="144" t="s">
        <v>1047</v>
      </c>
      <c r="F511" s="144" t="s">
        <v>1048</v>
      </c>
      <c r="I511" s="136"/>
      <c r="J511" s="136"/>
      <c r="K511" s="145">
        <f>BK511</f>
        <v>0</v>
      </c>
      <c r="M511" s="133"/>
      <c r="N511" s="138"/>
      <c r="Q511" s="139">
        <f>SUM(Q512:Q515)</f>
        <v>0</v>
      </c>
      <c r="R511" s="139">
        <f>SUM(R512:R515)</f>
        <v>0</v>
      </c>
      <c r="T511" s="140">
        <f>SUM(T512:T515)</f>
        <v>0</v>
      </c>
      <c r="V511" s="140">
        <f>SUM(V512:V515)</f>
        <v>0</v>
      </c>
      <c r="X511" s="141">
        <f>SUM(X512:X515)</f>
        <v>0</v>
      </c>
      <c r="AR511" s="134" t="s">
        <v>183</v>
      </c>
      <c r="AT511" s="142" t="s">
        <v>77</v>
      </c>
      <c r="AU511" s="142" t="s">
        <v>86</v>
      </c>
      <c r="AY511" s="134" t="s">
        <v>150</v>
      </c>
      <c r="BK511" s="143">
        <f>SUM(BK512:BK515)</f>
        <v>0</v>
      </c>
    </row>
    <row r="512" spans="2:65" s="1" customFormat="1" ht="24.2" customHeight="1">
      <c r="B512" s="115"/>
      <c r="C512" s="146" t="s">
        <v>1049</v>
      </c>
      <c r="D512" s="146" t="s">
        <v>153</v>
      </c>
      <c r="E512" s="147" t="s">
        <v>1050</v>
      </c>
      <c r="F512" s="148" t="s">
        <v>1051</v>
      </c>
      <c r="G512" s="149" t="s">
        <v>1052</v>
      </c>
      <c r="H512" s="150">
        <v>1</v>
      </c>
      <c r="I512" s="151"/>
      <c r="J512" s="151"/>
      <c r="K512" s="152">
        <f>ROUND(P512*H512,2)</f>
        <v>0</v>
      </c>
      <c r="L512" s="148" t="s">
        <v>1</v>
      </c>
      <c r="M512" s="30"/>
      <c r="N512" s="153" t="s">
        <v>1</v>
      </c>
      <c r="O512" s="114" t="s">
        <v>41</v>
      </c>
      <c r="P512" s="154">
        <f>I512+J512</f>
        <v>0</v>
      </c>
      <c r="Q512" s="154">
        <f>ROUND(I512*H512,2)</f>
        <v>0</v>
      </c>
      <c r="R512" s="154">
        <f>ROUND(J512*H512,2)</f>
        <v>0</v>
      </c>
      <c r="T512" s="155">
        <f>S512*H512</f>
        <v>0</v>
      </c>
      <c r="U512" s="155">
        <v>0</v>
      </c>
      <c r="V512" s="155">
        <f>U512*H512</f>
        <v>0</v>
      </c>
      <c r="W512" s="155">
        <v>0</v>
      </c>
      <c r="X512" s="156">
        <f>W512*H512</f>
        <v>0</v>
      </c>
      <c r="AR512" s="157" t="s">
        <v>1053</v>
      </c>
      <c r="AT512" s="157" t="s">
        <v>153</v>
      </c>
      <c r="AU512" s="157" t="s">
        <v>88</v>
      </c>
      <c r="AY512" s="15" t="s">
        <v>150</v>
      </c>
      <c r="BE512" s="158">
        <f>IF(O512="základní",K512,0)</f>
        <v>0</v>
      </c>
      <c r="BF512" s="158">
        <f>IF(O512="snížená",K512,0)</f>
        <v>0</v>
      </c>
      <c r="BG512" s="158">
        <f>IF(O512="zákl. přenesená",K512,0)</f>
        <v>0</v>
      </c>
      <c r="BH512" s="158">
        <f>IF(O512="sníž. přenesená",K512,0)</f>
        <v>0</v>
      </c>
      <c r="BI512" s="158">
        <f>IF(O512="nulová",K512,0)</f>
        <v>0</v>
      </c>
      <c r="BJ512" s="15" t="s">
        <v>86</v>
      </c>
      <c r="BK512" s="158">
        <f>ROUND(P512*H512,2)</f>
        <v>0</v>
      </c>
      <c r="BL512" s="15" t="s">
        <v>1053</v>
      </c>
      <c r="BM512" s="157" t="s">
        <v>1054</v>
      </c>
    </row>
    <row r="513" spans="2:65" s="1" customFormat="1" ht="24.2" customHeight="1">
      <c r="B513" s="115"/>
      <c r="C513" s="146" t="s">
        <v>1055</v>
      </c>
      <c r="D513" s="146" t="s">
        <v>153</v>
      </c>
      <c r="E513" s="147" t="s">
        <v>1056</v>
      </c>
      <c r="F513" s="148" t="s">
        <v>1057</v>
      </c>
      <c r="G513" s="149" t="s">
        <v>1052</v>
      </c>
      <c r="H513" s="150">
        <v>1</v>
      </c>
      <c r="I513" s="151"/>
      <c r="J513" s="151"/>
      <c r="K513" s="152">
        <f>ROUND(P513*H513,2)</f>
        <v>0</v>
      </c>
      <c r="L513" s="148" t="s">
        <v>1</v>
      </c>
      <c r="M513" s="30"/>
      <c r="N513" s="153" t="s">
        <v>1</v>
      </c>
      <c r="O513" s="114" t="s">
        <v>41</v>
      </c>
      <c r="P513" s="154">
        <f>I513+J513</f>
        <v>0</v>
      </c>
      <c r="Q513" s="154">
        <f>ROUND(I513*H513,2)</f>
        <v>0</v>
      </c>
      <c r="R513" s="154">
        <f>ROUND(J513*H513,2)</f>
        <v>0</v>
      </c>
      <c r="T513" s="155">
        <f>S513*H513</f>
        <v>0</v>
      </c>
      <c r="U513" s="155">
        <v>0</v>
      </c>
      <c r="V513" s="155">
        <f>U513*H513</f>
        <v>0</v>
      </c>
      <c r="W513" s="155">
        <v>0</v>
      </c>
      <c r="X513" s="156">
        <f>W513*H513</f>
        <v>0</v>
      </c>
      <c r="AR513" s="157" t="s">
        <v>1053</v>
      </c>
      <c r="AT513" s="157" t="s">
        <v>153</v>
      </c>
      <c r="AU513" s="157" t="s">
        <v>88</v>
      </c>
      <c r="AY513" s="15" t="s">
        <v>150</v>
      </c>
      <c r="BE513" s="158">
        <f>IF(O513="základní",K513,0)</f>
        <v>0</v>
      </c>
      <c r="BF513" s="158">
        <f>IF(O513="snížená",K513,0)</f>
        <v>0</v>
      </c>
      <c r="BG513" s="158">
        <f>IF(O513="zákl. přenesená",K513,0)</f>
        <v>0</v>
      </c>
      <c r="BH513" s="158">
        <f>IF(O513="sníž. přenesená",K513,0)</f>
        <v>0</v>
      </c>
      <c r="BI513" s="158">
        <f>IF(O513="nulová",K513,0)</f>
        <v>0</v>
      </c>
      <c r="BJ513" s="15" t="s">
        <v>86</v>
      </c>
      <c r="BK513" s="158">
        <f>ROUND(P513*H513,2)</f>
        <v>0</v>
      </c>
      <c r="BL513" s="15" t="s">
        <v>1053</v>
      </c>
      <c r="BM513" s="157" t="s">
        <v>1058</v>
      </c>
    </row>
    <row r="514" spans="2:65" s="1" customFormat="1" ht="24.2" customHeight="1">
      <c r="B514" s="115"/>
      <c r="C514" s="146" t="s">
        <v>1059</v>
      </c>
      <c r="D514" s="146" t="s">
        <v>153</v>
      </c>
      <c r="E514" s="147" t="s">
        <v>1060</v>
      </c>
      <c r="F514" s="148" t="s">
        <v>1061</v>
      </c>
      <c r="G514" s="149" t="s">
        <v>1062</v>
      </c>
      <c r="H514" s="150">
        <v>1</v>
      </c>
      <c r="I514" s="151"/>
      <c r="J514" s="151"/>
      <c r="K514" s="152">
        <f>ROUND(P514*H514,2)</f>
        <v>0</v>
      </c>
      <c r="L514" s="148" t="s">
        <v>1</v>
      </c>
      <c r="M514" s="30"/>
      <c r="N514" s="153" t="s">
        <v>1</v>
      </c>
      <c r="O514" s="114" t="s">
        <v>41</v>
      </c>
      <c r="P514" s="154">
        <f>I514+J514</f>
        <v>0</v>
      </c>
      <c r="Q514" s="154">
        <f>ROUND(I514*H514,2)</f>
        <v>0</v>
      </c>
      <c r="R514" s="154">
        <f>ROUND(J514*H514,2)</f>
        <v>0</v>
      </c>
      <c r="T514" s="155">
        <f>S514*H514</f>
        <v>0</v>
      </c>
      <c r="U514" s="155">
        <v>0</v>
      </c>
      <c r="V514" s="155">
        <f>U514*H514</f>
        <v>0</v>
      </c>
      <c r="W514" s="155">
        <v>0</v>
      </c>
      <c r="X514" s="156">
        <f>W514*H514</f>
        <v>0</v>
      </c>
      <c r="AR514" s="157" t="s">
        <v>1053</v>
      </c>
      <c r="AT514" s="157" t="s">
        <v>153</v>
      </c>
      <c r="AU514" s="157" t="s">
        <v>88</v>
      </c>
      <c r="AY514" s="15" t="s">
        <v>150</v>
      </c>
      <c r="BE514" s="158">
        <f>IF(O514="základní",K514,0)</f>
        <v>0</v>
      </c>
      <c r="BF514" s="158">
        <f>IF(O514="snížená",K514,0)</f>
        <v>0</v>
      </c>
      <c r="BG514" s="158">
        <f>IF(O514="zákl. přenesená",K514,0)</f>
        <v>0</v>
      </c>
      <c r="BH514" s="158">
        <f>IF(O514="sníž. přenesená",K514,0)</f>
        <v>0</v>
      </c>
      <c r="BI514" s="158">
        <f>IF(O514="nulová",K514,0)</f>
        <v>0</v>
      </c>
      <c r="BJ514" s="15" t="s">
        <v>86</v>
      </c>
      <c r="BK514" s="158">
        <f>ROUND(P514*H514,2)</f>
        <v>0</v>
      </c>
      <c r="BL514" s="15" t="s">
        <v>1053</v>
      </c>
      <c r="BM514" s="157" t="s">
        <v>1063</v>
      </c>
    </row>
    <row r="515" spans="2:65" s="1" customFormat="1" ht="24.2" customHeight="1">
      <c r="B515" s="115"/>
      <c r="C515" s="146" t="s">
        <v>1064</v>
      </c>
      <c r="D515" s="146" t="s">
        <v>153</v>
      </c>
      <c r="E515" s="147" t="s">
        <v>1065</v>
      </c>
      <c r="F515" s="148" t="s">
        <v>1066</v>
      </c>
      <c r="G515" s="149" t="s">
        <v>1062</v>
      </c>
      <c r="H515" s="150">
        <v>1</v>
      </c>
      <c r="I515" s="151"/>
      <c r="J515" s="151"/>
      <c r="K515" s="152">
        <f>ROUND(P515*H515,2)</f>
        <v>0</v>
      </c>
      <c r="L515" s="148" t="s">
        <v>1</v>
      </c>
      <c r="M515" s="30"/>
      <c r="N515" s="153" t="s">
        <v>1</v>
      </c>
      <c r="O515" s="114" t="s">
        <v>41</v>
      </c>
      <c r="P515" s="154">
        <f>I515+J515</f>
        <v>0</v>
      </c>
      <c r="Q515" s="154">
        <f>ROUND(I515*H515,2)</f>
        <v>0</v>
      </c>
      <c r="R515" s="154">
        <f>ROUND(J515*H515,2)</f>
        <v>0</v>
      </c>
      <c r="T515" s="155">
        <f>S515*H515</f>
        <v>0</v>
      </c>
      <c r="U515" s="155">
        <v>0</v>
      </c>
      <c r="V515" s="155">
        <f>U515*H515</f>
        <v>0</v>
      </c>
      <c r="W515" s="155">
        <v>0</v>
      </c>
      <c r="X515" s="156">
        <f>W515*H515</f>
        <v>0</v>
      </c>
      <c r="AR515" s="157" t="s">
        <v>245</v>
      </c>
      <c r="AT515" s="157" t="s">
        <v>153</v>
      </c>
      <c r="AU515" s="157" t="s">
        <v>88</v>
      </c>
      <c r="AY515" s="15" t="s">
        <v>150</v>
      </c>
      <c r="BE515" s="158">
        <f>IF(O515="základní",K515,0)</f>
        <v>0</v>
      </c>
      <c r="BF515" s="158">
        <f>IF(O515="snížená",K515,0)</f>
        <v>0</v>
      </c>
      <c r="BG515" s="158">
        <f>IF(O515="zákl. přenesená",K515,0)</f>
        <v>0</v>
      </c>
      <c r="BH515" s="158">
        <f>IF(O515="sníž. přenesená",K515,0)</f>
        <v>0</v>
      </c>
      <c r="BI515" s="158">
        <f>IF(O515="nulová",K515,0)</f>
        <v>0</v>
      </c>
      <c r="BJ515" s="15" t="s">
        <v>86</v>
      </c>
      <c r="BK515" s="158">
        <f>ROUND(P515*H515,2)</f>
        <v>0</v>
      </c>
      <c r="BL515" s="15" t="s">
        <v>245</v>
      </c>
      <c r="BM515" s="157" t="s">
        <v>1067</v>
      </c>
    </row>
    <row r="516" spans="2:65" s="11" customFormat="1" ht="22.9" customHeight="1">
      <c r="B516" s="133"/>
      <c r="D516" s="134" t="s">
        <v>77</v>
      </c>
      <c r="E516" s="144" t="s">
        <v>1068</v>
      </c>
      <c r="F516" s="144" t="s">
        <v>122</v>
      </c>
      <c r="I516" s="136"/>
      <c r="J516" s="136"/>
      <c r="K516" s="145">
        <f>BK516</f>
        <v>0</v>
      </c>
      <c r="M516" s="133"/>
      <c r="N516" s="138"/>
      <c r="Q516" s="139">
        <f>SUM(Q517:Q518)</f>
        <v>0</v>
      </c>
      <c r="R516" s="139">
        <f>SUM(R517:R518)</f>
        <v>0</v>
      </c>
      <c r="T516" s="140">
        <f>SUM(T517:T518)</f>
        <v>0</v>
      </c>
      <c r="V516" s="140">
        <f>SUM(V517:V518)</f>
        <v>0</v>
      </c>
      <c r="X516" s="141">
        <f>SUM(X517:X518)</f>
        <v>0</v>
      </c>
      <c r="AR516" s="134" t="s">
        <v>183</v>
      </c>
      <c r="AT516" s="142" t="s">
        <v>77</v>
      </c>
      <c r="AU516" s="142" t="s">
        <v>86</v>
      </c>
      <c r="AY516" s="134" t="s">
        <v>150</v>
      </c>
      <c r="BK516" s="143">
        <f>SUM(BK517:BK518)</f>
        <v>0</v>
      </c>
    </row>
    <row r="517" spans="2:65" s="1" customFormat="1" ht="24.2" customHeight="1">
      <c r="B517" s="115"/>
      <c r="C517" s="146" t="s">
        <v>1069</v>
      </c>
      <c r="D517" s="146" t="s">
        <v>153</v>
      </c>
      <c r="E517" s="147" t="s">
        <v>1070</v>
      </c>
      <c r="F517" s="148" t="s">
        <v>122</v>
      </c>
      <c r="G517" s="149" t="s">
        <v>1052</v>
      </c>
      <c r="H517" s="150">
        <v>1</v>
      </c>
      <c r="I517" s="151"/>
      <c r="J517" s="151"/>
      <c r="K517" s="152">
        <f>ROUND(P517*H517,2)</f>
        <v>0</v>
      </c>
      <c r="L517" s="148" t="s">
        <v>1</v>
      </c>
      <c r="M517" s="30"/>
      <c r="N517" s="153" t="s">
        <v>1</v>
      </c>
      <c r="O517" s="114" t="s">
        <v>41</v>
      </c>
      <c r="P517" s="154">
        <f>I517+J517</f>
        <v>0</v>
      </c>
      <c r="Q517" s="154">
        <f>ROUND(I517*H517,2)</f>
        <v>0</v>
      </c>
      <c r="R517" s="154">
        <f>ROUND(J517*H517,2)</f>
        <v>0</v>
      </c>
      <c r="T517" s="155">
        <f>S517*H517</f>
        <v>0</v>
      </c>
      <c r="U517" s="155">
        <v>0</v>
      </c>
      <c r="V517" s="155">
        <f>U517*H517</f>
        <v>0</v>
      </c>
      <c r="W517" s="155">
        <v>0</v>
      </c>
      <c r="X517" s="156">
        <f>W517*H517</f>
        <v>0</v>
      </c>
      <c r="AR517" s="157" t="s">
        <v>1053</v>
      </c>
      <c r="AT517" s="157" t="s">
        <v>153</v>
      </c>
      <c r="AU517" s="157" t="s">
        <v>88</v>
      </c>
      <c r="AY517" s="15" t="s">
        <v>150</v>
      </c>
      <c r="BE517" s="158">
        <f>IF(O517="základní",K517,0)</f>
        <v>0</v>
      </c>
      <c r="BF517" s="158">
        <f>IF(O517="snížená",K517,0)</f>
        <v>0</v>
      </c>
      <c r="BG517" s="158">
        <f>IF(O517="zákl. přenesená",K517,0)</f>
        <v>0</v>
      </c>
      <c r="BH517" s="158">
        <f>IF(O517="sníž. přenesená",K517,0)</f>
        <v>0</v>
      </c>
      <c r="BI517" s="158">
        <f>IF(O517="nulová",K517,0)</f>
        <v>0</v>
      </c>
      <c r="BJ517" s="15" t="s">
        <v>86</v>
      </c>
      <c r="BK517" s="158">
        <f>ROUND(P517*H517,2)</f>
        <v>0</v>
      </c>
      <c r="BL517" s="15" t="s">
        <v>1053</v>
      </c>
      <c r="BM517" s="157" t="s">
        <v>1071</v>
      </c>
    </row>
    <row r="518" spans="2:65" s="1" customFormat="1" ht="24.2" customHeight="1">
      <c r="B518" s="115"/>
      <c r="C518" s="146" t="s">
        <v>1072</v>
      </c>
      <c r="D518" s="146" t="s">
        <v>153</v>
      </c>
      <c r="E518" s="147" t="s">
        <v>1073</v>
      </c>
      <c r="F518" s="148" t="s">
        <v>1074</v>
      </c>
      <c r="G518" s="149" t="s">
        <v>1052</v>
      </c>
      <c r="H518" s="150">
        <v>1</v>
      </c>
      <c r="I518" s="151"/>
      <c r="J518" s="151"/>
      <c r="K518" s="152">
        <f>ROUND(P518*H518,2)</f>
        <v>0</v>
      </c>
      <c r="L518" s="148" t="s">
        <v>1</v>
      </c>
      <c r="M518" s="30"/>
      <c r="N518" s="153" t="s">
        <v>1</v>
      </c>
      <c r="O518" s="114" t="s">
        <v>41</v>
      </c>
      <c r="P518" s="154">
        <f>I518+J518</f>
        <v>0</v>
      </c>
      <c r="Q518" s="154">
        <f>ROUND(I518*H518,2)</f>
        <v>0</v>
      </c>
      <c r="R518" s="154">
        <f>ROUND(J518*H518,2)</f>
        <v>0</v>
      </c>
      <c r="T518" s="155">
        <f>S518*H518</f>
        <v>0</v>
      </c>
      <c r="U518" s="155">
        <v>0</v>
      </c>
      <c r="V518" s="155">
        <f>U518*H518</f>
        <v>0</v>
      </c>
      <c r="W518" s="155">
        <v>0</v>
      </c>
      <c r="X518" s="156">
        <f>W518*H518</f>
        <v>0</v>
      </c>
      <c r="AR518" s="157" t="s">
        <v>1053</v>
      </c>
      <c r="AT518" s="157" t="s">
        <v>153</v>
      </c>
      <c r="AU518" s="157" t="s">
        <v>88</v>
      </c>
      <c r="AY518" s="15" t="s">
        <v>150</v>
      </c>
      <c r="BE518" s="158">
        <f>IF(O518="základní",K518,0)</f>
        <v>0</v>
      </c>
      <c r="BF518" s="158">
        <f>IF(O518="snížená",K518,0)</f>
        <v>0</v>
      </c>
      <c r="BG518" s="158">
        <f>IF(O518="zákl. přenesená",K518,0)</f>
        <v>0</v>
      </c>
      <c r="BH518" s="158">
        <f>IF(O518="sníž. přenesená",K518,0)</f>
        <v>0</v>
      </c>
      <c r="BI518" s="158">
        <f>IF(O518="nulová",K518,0)</f>
        <v>0</v>
      </c>
      <c r="BJ518" s="15" t="s">
        <v>86</v>
      </c>
      <c r="BK518" s="158">
        <f>ROUND(P518*H518,2)</f>
        <v>0</v>
      </c>
      <c r="BL518" s="15" t="s">
        <v>1053</v>
      </c>
      <c r="BM518" s="157" t="s">
        <v>1075</v>
      </c>
    </row>
    <row r="519" spans="2:65" s="11" customFormat="1" ht="22.9" customHeight="1">
      <c r="B519" s="133"/>
      <c r="D519" s="134" t="s">
        <v>77</v>
      </c>
      <c r="E519" s="144" t="s">
        <v>1076</v>
      </c>
      <c r="F519" s="144" t="s">
        <v>1077</v>
      </c>
      <c r="I519" s="136"/>
      <c r="J519" s="136"/>
      <c r="K519" s="145">
        <f>BK519</f>
        <v>0</v>
      </c>
      <c r="M519" s="133"/>
      <c r="N519" s="138"/>
      <c r="Q519" s="139">
        <f>SUM(Q520:Q524)</f>
        <v>0</v>
      </c>
      <c r="R519" s="139">
        <f>SUM(R520:R524)</f>
        <v>0</v>
      </c>
      <c r="T519" s="140">
        <f>SUM(T520:T524)</f>
        <v>0</v>
      </c>
      <c r="V519" s="140">
        <f>SUM(V520:V524)</f>
        <v>0</v>
      </c>
      <c r="X519" s="141">
        <f>SUM(X520:X524)</f>
        <v>0</v>
      </c>
      <c r="AR519" s="134" t="s">
        <v>183</v>
      </c>
      <c r="AT519" s="142" t="s">
        <v>77</v>
      </c>
      <c r="AU519" s="142" t="s">
        <v>86</v>
      </c>
      <c r="AY519" s="134" t="s">
        <v>150</v>
      </c>
      <c r="BK519" s="143">
        <f>SUM(BK520:BK524)</f>
        <v>0</v>
      </c>
    </row>
    <row r="520" spans="2:65" s="1" customFormat="1" ht="24.2" customHeight="1">
      <c r="B520" s="115"/>
      <c r="C520" s="146" t="s">
        <v>1078</v>
      </c>
      <c r="D520" s="146" t="s">
        <v>153</v>
      </c>
      <c r="E520" s="147" t="s">
        <v>1079</v>
      </c>
      <c r="F520" s="148" t="s">
        <v>1080</v>
      </c>
      <c r="G520" s="149" t="s">
        <v>1031</v>
      </c>
      <c r="H520" s="150">
        <v>60</v>
      </c>
      <c r="I520" s="151"/>
      <c r="J520" s="151"/>
      <c r="K520" s="152">
        <f>ROUND(P520*H520,2)</f>
        <v>0</v>
      </c>
      <c r="L520" s="148" t="s">
        <v>291</v>
      </c>
      <c r="M520" s="30"/>
      <c r="N520" s="153" t="s">
        <v>1</v>
      </c>
      <c r="O520" s="114" t="s">
        <v>41</v>
      </c>
      <c r="P520" s="154">
        <f>I520+J520</f>
        <v>0</v>
      </c>
      <c r="Q520" s="154">
        <f>ROUND(I520*H520,2)</f>
        <v>0</v>
      </c>
      <c r="R520" s="154">
        <f>ROUND(J520*H520,2)</f>
        <v>0</v>
      </c>
      <c r="T520" s="155">
        <f>S520*H520</f>
        <v>0</v>
      </c>
      <c r="U520" s="155">
        <v>0</v>
      </c>
      <c r="V520" s="155">
        <f>U520*H520</f>
        <v>0</v>
      </c>
      <c r="W520" s="155">
        <v>0</v>
      </c>
      <c r="X520" s="156">
        <f>W520*H520</f>
        <v>0</v>
      </c>
      <c r="AR520" s="157" t="s">
        <v>1053</v>
      </c>
      <c r="AT520" s="157" t="s">
        <v>153</v>
      </c>
      <c r="AU520" s="157" t="s">
        <v>88</v>
      </c>
      <c r="AY520" s="15" t="s">
        <v>150</v>
      </c>
      <c r="BE520" s="158">
        <f>IF(O520="základní",K520,0)</f>
        <v>0</v>
      </c>
      <c r="BF520" s="158">
        <f>IF(O520="snížená",K520,0)</f>
        <v>0</v>
      </c>
      <c r="BG520" s="158">
        <f>IF(O520="zákl. přenesená",K520,0)</f>
        <v>0</v>
      </c>
      <c r="BH520" s="158">
        <f>IF(O520="sníž. přenesená",K520,0)</f>
        <v>0</v>
      </c>
      <c r="BI520" s="158">
        <f>IF(O520="nulová",K520,0)</f>
        <v>0</v>
      </c>
      <c r="BJ520" s="15" t="s">
        <v>86</v>
      </c>
      <c r="BK520" s="158">
        <f>ROUND(P520*H520,2)</f>
        <v>0</v>
      </c>
      <c r="BL520" s="15" t="s">
        <v>1053</v>
      </c>
      <c r="BM520" s="157" t="s">
        <v>1081</v>
      </c>
    </row>
    <row r="521" spans="2:65" s="1" customFormat="1" ht="11.25">
      <c r="B521" s="30"/>
      <c r="D521" s="159" t="s">
        <v>160</v>
      </c>
      <c r="F521" s="160" t="s">
        <v>1082</v>
      </c>
      <c r="I521" s="116"/>
      <c r="J521" s="116"/>
      <c r="M521" s="30"/>
      <c r="N521" s="161"/>
      <c r="X521" s="54"/>
      <c r="AT521" s="15" t="s">
        <v>160</v>
      </c>
      <c r="AU521" s="15" t="s">
        <v>88</v>
      </c>
    </row>
    <row r="522" spans="2:65" s="1" customFormat="1" ht="16.5" customHeight="1">
      <c r="B522" s="115"/>
      <c r="C522" s="146" t="s">
        <v>1083</v>
      </c>
      <c r="D522" s="146" t="s">
        <v>153</v>
      </c>
      <c r="E522" s="147" t="s">
        <v>1084</v>
      </c>
      <c r="F522" s="148" t="s">
        <v>1085</v>
      </c>
      <c r="G522" s="149" t="s">
        <v>1086</v>
      </c>
      <c r="H522" s="150">
        <v>1</v>
      </c>
      <c r="I522" s="151"/>
      <c r="J522" s="151"/>
      <c r="K522" s="152">
        <f>ROUND(P522*H522,2)</f>
        <v>0</v>
      </c>
      <c r="L522" s="148" t="s">
        <v>1</v>
      </c>
      <c r="M522" s="30"/>
      <c r="N522" s="153" t="s">
        <v>1</v>
      </c>
      <c r="O522" s="114" t="s">
        <v>41</v>
      </c>
      <c r="P522" s="154">
        <f>I522+J522</f>
        <v>0</v>
      </c>
      <c r="Q522" s="154">
        <f>ROUND(I522*H522,2)</f>
        <v>0</v>
      </c>
      <c r="R522" s="154">
        <f>ROUND(J522*H522,2)</f>
        <v>0</v>
      </c>
      <c r="T522" s="155">
        <f>S522*H522</f>
        <v>0</v>
      </c>
      <c r="U522" s="155">
        <v>0</v>
      </c>
      <c r="V522" s="155">
        <f>U522*H522</f>
        <v>0</v>
      </c>
      <c r="W522" s="155">
        <v>0</v>
      </c>
      <c r="X522" s="156">
        <f>W522*H522</f>
        <v>0</v>
      </c>
      <c r="AR522" s="157" t="s">
        <v>1053</v>
      </c>
      <c r="AT522" s="157" t="s">
        <v>153</v>
      </c>
      <c r="AU522" s="157" t="s">
        <v>88</v>
      </c>
      <c r="AY522" s="15" t="s">
        <v>150</v>
      </c>
      <c r="BE522" s="158">
        <f>IF(O522="základní",K522,0)</f>
        <v>0</v>
      </c>
      <c r="BF522" s="158">
        <f>IF(O522="snížená",K522,0)</f>
        <v>0</v>
      </c>
      <c r="BG522" s="158">
        <f>IF(O522="zákl. přenesená",K522,0)</f>
        <v>0</v>
      </c>
      <c r="BH522" s="158">
        <f>IF(O522="sníž. přenesená",K522,0)</f>
        <v>0</v>
      </c>
      <c r="BI522" s="158">
        <f>IF(O522="nulová",K522,0)</f>
        <v>0</v>
      </c>
      <c r="BJ522" s="15" t="s">
        <v>86</v>
      </c>
      <c r="BK522" s="158">
        <f>ROUND(P522*H522,2)</f>
        <v>0</v>
      </c>
      <c r="BL522" s="15" t="s">
        <v>1053</v>
      </c>
      <c r="BM522" s="157" t="s">
        <v>1087</v>
      </c>
    </row>
    <row r="523" spans="2:65" s="1" customFormat="1" ht="16.5" customHeight="1">
      <c r="B523" s="115"/>
      <c r="C523" s="146" t="s">
        <v>1088</v>
      </c>
      <c r="D523" s="146" t="s">
        <v>153</v>
      </c>
      <c r="E523" s="147" t="s">
        <v>1089</v>
      </c>
      <c r="F523" s="148" t="s">
        <v>415</v>
      </c>
      <c r="G523" s="149" t="s">
        <v>1090</v>
      </c>
      <c r="H523" s="150">
        <v>1</v>
      </c>
      <c r="I523" s="151"/>
      <c r="J523" s="151"/>
      <c r="K523" s="152">
        <f>ROUND(P523*H523,2)</f>
        <v>0</v>
      </c>
      <c r="L523" s="148" t="s">
        <v>1</v>
      </c>
      <c r="M523" s="30"/>
      <c r="N523" s="153" t="s">
        <v>1</v>
      </c>
      <c r="O523" s="114" t="s">
        <v>41</v>
      </c>
      <c r="P523" s="154">
        <f>I523+J523</f>
        <v>0</v>
      </c>
      <c r="Q523" s="154">
        <f>ROUND(I523*H523,2)</f>
        <v>0</v>
      </c>
      <c r="R523" s="154">
        <f>ROUND(J523*H523,2)</f>
        <v>0</v>
      </c>
      <c r="T523" s="155">
        <f>S523*H523</f>
        <v>0</v>
      </c>
      <c r="U523" s="155">
        <v>0</v>
      </c>
      <c r="V523" s="155">
        <f>U523*H523</f>
        <v>0</v>
      </c>
      <c r="W523" s="155">
        <v>0</v>
      </c>
      <c r="X523" s="156">
        <f>W523*H523</f>
        <v>0</v>
      </c>
      <c r="AR523" s="157" t="s">
        <v>1053</v>
      </c>
      <c r="AT523" s="157" t="s">
        <v>153</v>
      </c>
      <c r="AU523" s="157" t="s">
        <v>88</v>
      </c>
      <c r="AY523" s="15" t="s">
        <v>150</v>
      </c>
      <c r="BE523" s="158">
        <f>IF(O523="základní",K523,0)</f>
        <v>0</v>
      </c>
      <c r="BF523" s="158">
        <f>IF(O523="snížená",K523,0)</f>
        <v>0</v>
      </c>
      <c r="BG523" s="158">
        <f>IF(O523="zákl. přenesená",K523,0)</f>
        <v>0</v>
      </c>
      <c r="BH523" s="158">
        <f>IF(O523="sníž. přenesená",K523,0)</f>
        <v>0</v>
      </c>
      <c r="BI523" s="158">
        <f>IF(O523="nulová",K523,0)</f>
        <v>0</v>
      </c>
      <c r="BJ523" s="15" t="s">
        <v>86</v>
      </c>
      <c r="BK523" s="158">
        <f>ROUND(P523*H523,2)</f>
        <v>0</v>
      </c>
      <c r="BL523" s="15" t="s">
        <v>1053</v>
      </c>
      <c r="BM523" s="157" t="s">
        <v>1091</v>
      </c>
    </row>
    <row r="524" spans="2:65" s="1" customFormat="1" ht="16.5" customHeight="1">
      <c r="B524" s="115"/>
      <c r="C524" s="146" t="s">
        <v>1092</v>
      </c>
      <c r="D524" s="146" t="s">
        <v>153</v>
      </c>
      <c r="E524" s="147" t="s">
        <v>1093</v>
      </c>
      <c r="F524" s="148" t="s">
        <v>1094</v>
      </c>
      <c r="G524" s="149" t="s">
        <v>1090</v>
      </c>
      <c r="H524" s="150">
        <v>1</v>
      </c>
      <c r="I524" s="151"/>
      <c r="J524" s="151"/>
      <c r="K524" s="152">
        <f>ROUND(P524*H524,2)</f>
        <v>0</v>
      </c>
      <c r="L524" s="148" t="s">
        <v>1</v>
      </c>
      <c r="M524" s="30"/>
      <c r="N524" s="189" t="s">
        <v>1</v>
      </c>
      <c r="O524" s="190" t="s">
        <v>41</v>
      </c>
      <c r="P524" s="191">
        <f>I524+J524</f>
        <v>0</v>
      </c>
      <c r="Q524" s="191">
        <f>ROUND(I524*H524,2)</f>
        <v>0</v>
      </c>
      <c r="R524" s="191">
        <f>ROUND(J524*H524,2)</f>
        <v>0</v>
      </c>
      <c r="S524" s="192"/>
      <c r="T524" s="193">
        <f>S524*H524</f>
        <v>0</v>
      </c>
      <c r="U524" s="193">
        <v>0</v>
      </c>
      <c r="V524" s="193">
        <f>U524*H524</f>
        <v>0</v>
      </c>
      <c r="W524" s="193">
        <v>0</v>
      </c>
      <c r="X524" s="194">
        <f>W524*H524</f>
        <v>0</v>
      </c>
      <c r="AR524" s="157" t="s">
        <v>1053</v>
      </c>
      <c r="AT524" s="157" t="s">
        <v>153</v>
      </c>
      <c r="AU524" s="157" t="s">
        <v>88</v>
      </c>
      <c r="AY524" s="15" t="s">
        <v>150</v>
      </c>
      <c r="BE524" s="158">
        <f>IF(O524="základní",K524,0)</f>
        <v>0</v>
      </c>
      <c r="BF524" s="158">
        <f>IF(O524="snížená",K524,0)</f>
        <v>0</v>
      </c>
      <c r="BG524" s="158">
        <f>IF(O524="zákl. přenesená",K524,0)</f>
        <v>0</v>
      </c>
      <c r="BH524" s="158">
        <f>IF(O524="sníž. přenesená",K524,0)</f>
        <v>0</v>
      </c>
      <c r="BI524" s="158">
        <f>IF(O524="nulová",K524,0)</f>
        <v>0</v>
      </c>
      <c r="BJ524" s="15" t="s">
        <v>86</v>
      </c>
      <c r="BK524" s="158">
        <f>ROUND(P524*H524,2)</f>
        <v>0</v>
      </c>
      <c r="BL524" s="15" t="s">
        <v>1053</v>
      </c>
      <c r="BM524" s="157" t="s">
        <v>1095</v>
      </c>
    </row>
    <row r="525" spans="2:65" s="1" customFormat="1" ht="6.95" customHeight="1">
      <c r="B525" s="42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30"/>
    </row>
  </sheetData>
  <autoFilter ref="C140:L524" xr:uid="{00000000-0009-0000-0000-000001000000}"/>
  <mergeCells count="14">
    <mergeCell ref="D119:F119"/>
    <mergeCell ref="E131:H131"/>
    <mergeCell ref="E133:H133"/>
    <mergeCell ref="M2:Z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hyperlinks>
    <hyperlink ref="F145" r:id="rId1" xr:uid="{00000000-0004-0000-0100-000000000000}"/>
    <hyperlink ref="F147" r:id="rId2" xr:uid="{00000000-0004-0000-0100-000001000000}"/>
    <hyperlink ref="F150" r:id="rId3" xr:uid="{00000000-0004-0000-0100-000002000000}"/>
    <hyperlink ref="F152" r:id="rId4" xr:uid="{00000000-0004-0000-0100-000003000000}"/>
    <hyperlink ref="F172" r:id="rId5" xr:uid="{00000000-0004-0000-0100-000004000000}"/>
    <hyperlink ref="F191" r:id="rId6" xr:uid="{00000000-0004-0000-0100-000005000000}"/>
    <hyperlink ref="F208" r:id="rId7" xr:uid="{00000000-0004-0000-0100-000006000000}"/>
    <hyperlink ref="F211" r:id="rId8" xr:uid="{00000000-0004-0000-0100-000007000000}"/>
    <hyperlink ref="F213" r:id="rId9" xr:uid="{00000000-0004-0000-0100-000008000000}"/>
    <hyperlink ref="F215" r:id="rId10" xr:uid="{00000000-0004-0000-0100-000009000000}"/>
    <hyperlink ref="F220" r:id="rId11" xr:uid="{00000000-0004-0000-0100-00000A000000}"/>
    <hyperlink ref="F353" r:id="rId12" xr:uid="{00000000-0004-0000-0100-00000B000000}"/>
    <hyperlink ref="F356" r:id="rId13" xr:uid="{00000000-0004-0000-0100-00000C000000}"/>
    <hyperlink ref="F359" r:id="rId14" xr:uid="{00000000-0004-0000-0100-00000D000000}"/>
    <hyperlink ref="F361" r:id="rId15" xr:uid="{00000000-0004-0000-0100-00000E000000}"/>
    <hyperlink ref="F366" r:id="rId16" xr:uid="{00000000-0004-0000-0100-00000F000000}"/>
    <hyperlink ref="F369" r:id="rId17" xr:uid="{00000000-0004-0000-0100-000010000000}"/>
    <hyperlink ref="F372" r:id="rId18" xr:uid="{00000000-0004-0000-0100-000011000000}"/>
    <hyperlink ref="F378" r:id="rId19" xr:uid="{00000000-0004-0000-0100-000012000000}"/>
    <hyperlink ref="F381" r:id="rId20" xr:uid="{00000000-0004-0000-0100-000013000000}"/>
    <hyperlink ref="F389" r:id="rId21" xr:uid="{00000000-0004-0000-0100-000014000000}"/>
    <hyperlink ref="F396" r:id="rId22" xr:uid="{00000000-0004-0000-0100-000015000000}"/>
    <hyperlink ref="F401" r:id="rId23" xr:uid="{00000000-0004-0000-0100-000016000000}"/>
    <hyperlink ref="F405" r:id="rId24" xr:uid="{00000000-0004-0000-0100-000017000000}"/>
    <hyperlink ref="F410" r:id="rId25" xr:uid="{00000000-0004-0000-0100-000018000000}"/>
    <hyperlink ref="F413" r:id="rId26" xr:uid="{00000000-0004-0000-0100-000019000000}"/>
    <hyperlink ref="F417" r:id="rId27" xr:uid="{00000000-0004-0000-0100-00001A000000}"/>
    <hyperlink ref="F421" r:id="rId28" xr:uid="{00000000-0004-0000-0100-00001B000000}"/>
    <hyperlink ref="F424" r:id="rId29" xr:uid="{00000000-0004-0000-0100-00001C000000}"/>
    <hyperlink ref="F427" r:id="rId30" xr:uid="{00000000-0004-0000-0100-00001D000000}"/>
    <hyperlink ref="F446" r:id="rId31" xr:uid="{00000000-0004-0000-0100-00001E000000}"/>
    <hyperlink ref="F454" r:id="rId32" xr:uid="{00000000-0004-0000-0100-00001F000000}"/>
    <hyperlink ref="F458" r:id="rId33" xr:uid="{00000000-0004-0000-0100-000020000000}"/>
    <hyperlink ref="F461" r:id="rId34" xr:uid="{00000000-0004-0000-0100-000021000000}"/>
    <hyperlink ref="F465" r:id="rId35" xr:uid="{00000000-0004-0000-0100-000022000000}"/>
    <hyperlink ref="F468" r:id="rId36" xr:uid="{00000000-0004-0000-0100-000023000000}"/>
    <hyperlink ref="F474" r:id="rId37" xr:uid="{00000000-0004-0000-0100-000024000000}"/>
    <hyperlink ref="F480" r:id="rId38" xr:uid="{00000000-0004-0000-0100-000025000000}"/>
    <hyperlink ref="F485" r:id="rId39" xr:uid="{00000000-0004-0000-0100-000026000000}"/>
    <hyperlink ref="F488" r:id="rId40" xr:uid="{00000000-0004-0000-0100-000027000000}"/>
    <hyperlink ref="F491" r:id="rId41" xr:uid="{00000000-0004-0000-0100-000028000000}"/>
    <hyperlink ref="F494" r:id="rId42" xr:uid="{00000000-0004-0000-0100-000029000000}"/>
    <hyperlink ref="F497" r:id="rId43" xr:uid="{00000000-0004-0000-0100-00002A000000}"/>
    <hyperlink ref="F500" r:id="rId44" xr:uid="{00000000-0004-0000-0100-00002B000000}"/>
    <hyperlink ref="F502" r:id="rId45" xr:uid="{00000000-0004-0000-0100-00002C000000}"/>
    <hyperlink ref="F508" r:id="rId46" xr:uid="{00000000-0004-0000-0100-00002D000000}"/>
    <hyperlink ref="F521" r:id="rId47" xr:uid="{00000000-0004-0000-0100-00002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34" t="s">
        <v>6</v>
      </c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pans="2:46" ht="24.95" customHeight="1">
      <c r="B4" s="18"/>
      <c r="D4" s="19" t="s">
        <v>92</v>
      </c>
      <c r="M4" s="18"/>
      <c r="N4" s="87" t="s">
        <v>11</v>
      </c>
      <c r="AT4" s="15" t="s">
        <v>3</v>
      </c>
    </row>
    <row r="5" spans="2:46" ht="6.95" customHeight="1">
      <c r="B5" s="18"/>
      <c r="M5" s="18"/>
    </row>
    <row r="6" spans="2:46" ht="12" customHeight="1">
      <c r="B6" s="18"/>
      <c r="D6" s="25" t="s">
        <v>17</v>
      </c>
      <c r="M6" s="18"/>
    </row>
    <row r="7" spans="2:46" ht="26.25" customHeight="1">
      <c r="B7" s="18"/>
      <c r="E7" s="235" t="str">
        <f>'Rekapitulace stavby'!K6</f>
        <v>Modernizace trakčního vedení v křižovatce ul. Březenecká u měnírny č. 2, Chomutov</v>
      </c>
      <c r="F7" s="236"/>
      <c r="G7" s="236"/>
      <c r="H7" s="236"/>
      <c r="M7" s="18"/>
    </row>
    <row r="8" spans="2:46" s="1" customFormat="1" ht="12" customHeight="1">
      <c r="B8" s="30"/>
      <c r="D8" s="25" t="s">
        <v>93</v>
      </c>
      <c r="M8" s="30"/>
    </row>
    <row r="9" spans="2:46" s="1" customFormat="1" ht="16.5" customHeight="1">
      <c r="B9" s="30"/>
      <c r="E9" s="215" t="s">
        <v>1096</v>
      </c>
      <c r="F9" s="237"/>
      <c r="G9" s="237"/>
      <c r="H9" s="237"/>
      <c r="M9" s="30"/>
    </row>
    <row r="10" spans="2:46" s="1" customFormat="1" ht="11.25">
      <c r="B10" s="30"/>
      <c r="M10" s="30"/>
    </row>
    <row r="11" spans="2:46" s="1" customFormat="1" ht="12" customHeight="1">
      <c r="B11" s="30"/>
      <c r="D11" s="25" t="s">
        <v>19</v>
      </c>
      <c r="F11" s="23" t="s">
        <v>1</v>
      </c>
      <c r="I11" s="25" t="s">
        <v>20</v>
      </c>
      <c r="J11" s="23" t="s">
        <v>1</v>
      </c>
      <c r="M11" s="30"/>
    </row>
    <row r="12" spans="2:46" s="1" customFormat="1" ht="12" customHeight="1">
      <c r="B12" s="30"/>
      <c r="D12" s="25" t="s">
        <v>21</v>
      </c>
      <c r="F12" s="23" t="s">
        <v>32</v>
      </c>
      <c r="I12" s="25" t="s">
        <v>23</v>
      </c>
      <c r="J12" s="50" t="str">
        <f>'Rekapitulace stavby'!AN8</f>
        <v>17. 10. 2024</v>
      </c>
      <c r="M12" s="30"/>
    </row>
    <row r="13" spans="2:46" s="1" customFormat="1" ht="10.9" customHeight="1">
      <c r="B13" s="30"/>
      <c r="M13" s="30"/>
    </row>
    <row r="14" spans="2:46" s="1" customFormat="1" ht="12" customHeight="1">
      <c r="B14" s="30"/>
      <c r="D14" s="25" t="s">
        <v>25</v>
      </c>
      <c r="I14" s="25" t="s">
        <v>26</v>
      </c>
      <c r="J14" s="23" t="str">
        <f>IF('Rekapitulace stavby'!AN10="","",'Rekapitulace stavby'!AN10)</f>
        <v/>
      </c>
      <c r="M14" s="30"/>
    </row>
    <row r="15" spans="2:46" s="1" customFormat="1" ht="18" customHeight="1">
      <c r="B15" s="30"/>
      <c r="E15" s="23" t="str">
        <f>IF('Rekapitulace stavby'!E11="","",'Rekapitulace stavby'!E11)</f>
        <v>Dopravní podnik Chomutova a Jirkova, a.s.</v>
      </c>
      <c r="I15" s="25" t="s">
        <v>28</v>
      </c>
      <c r="J15" s="23" t="str">
        <f>IF('Rekapitulace stavby'!AN11="","",'Rekapitulace stavby'!AN11)</f>
        <v/>
      </c>
      <c r="M15" s="30"/>
    </row>
    <row r="16" spans="2:46" s="1" customFormat="1" ht="6.95" customHeight="1">
      <c r="B16" s="30"/>
      <c r="M16" s="30"/>
    </row>
    <row r="17" spans="2:13" s="1" customFormat="1" ht="12" customHeight="1">
      <c r="B17" s="30"/>
      <c r="D17" s="25" t="s">
        <v>29</v>
      </c>
      <c r="I17" s="25" t="s">
        <v>26</v>
      </c>
      <c r="J17" s="26" t="str">
        <f>'Rekapitulace stavby'!AN13</f>
        <v>Vyplň údaj</v>
      </c>
      <c r="M17" s="30"/>
    </row>
    <row r="18" spans="2:13" s="1" customFormat="1" ht="18" customHeight="1">
      <c r="B18" s="30"/>
      <c r="E18" s="238" t="str">
        <f>'Rekapitulace stavby'!E14</f>
        <v>Vyplň údaj</v>
      </c>
      <c r="F18" s="199"/>
      <c r="G18" s="199"/>
      <c r="H18" s="199"/>
      <c r="I18" s="25" t="s">
        <v>28</v>
      </c>
      <c r="J18" s="26" t="str">
        <f>'Rekapitulace stavby'!AN14</f>
        <v>Vyplň údaj</v>
      </c>
      <c r="M18" s="30"/>
    </row>
    <row r="19" spans="2:13" s="1" customFormat="1" ht="6.95" customHeight="1">
      <c r="B19" s="30"/>
      <c r="M19" s="30"/>
    </row>
    <row r="20" spans="2:13" s="1" customFormat="1" ht="12" customHeight="1">
      <c r="B20" s="30"/>
      <c r="D20" s="25" t="s">
        <v>31</v>
      </c>
      <c r="I20" s="25" t="s">
        <v>26</v>
      </c>
      <c r="J20" s="23" t="str">
        <f>IF('Rekapitulace stavby'!AN16="","",'Rekapitulace stavby'!AN16)</f>
        <v/>
      </c>
      <c r="M20" s="30"/>
    </row>
    <row r="21" spans="2:13" s="1" customFormat="1" ht="18" customHeight="1">
      <c r="B21" s="30"/>
      <c r="E21" s="23" t="str">
        <f>IF('Rekapitulace stavby'!E17="","",'Rekapitulace stavby'!E17)</f>
        <v xml:space="preserve"> </v>
      </c>
      <c r="I21" s="25" t="s">
        <v>28</v>
      </c>
      <c r="J21" s="23" t="str">
        <f>IF('Rekapitulace stavby'!AN17="","",'Rekapitulace stavby'!AN17)</f>
        <v/>
      </c>
      <c r="M21" s="30"/>
    </row>
    <row r="22" spans="2:13" s="1" customFormat="1" ht="6.95" customHeight="1">
      <c r="B22" s="30"/>
      <c r="M22" s="30"/>
    </row>
    <row r="23" spans="2:13" s="1" customFormat="1" ht="12" customHeight="1">
      <c r="B23" s="30"/>
      <c r="D23" s="25" t="s">
        <v>33</v>
      </c>
      <c r="I23" s="25" t="s">
        <v>26</v>
      </c>
      <c r="J23" s="23" t="str">
        <f>IF('Rekapitulace stavby'!AN19="","",'Rekapitulace stavby'!AN19)</f>
        <v/>
      </c>
      <c r="M23" s="30"/>
    </row>
    <row r="24" spans="2:13" s="1" customFormat="1" ht="18" customHeight="1">
      <c r="B24" s="30"/>
      <c r="E24" s="23" t="str">
        <f>IF('Rekapitulace stavby'!E20="","",'Rekapitulace stavby'!E20)</f>
        <v>Elektroline, a.s.</v>
      </c>
      <c r="I24" s="25" t="s">
        <v>28</v>
      </c>
      <c r="J24" s="23" t="str">
        <f>IF('Rekapitulace stavby'!AN20="","",'Rekapitulace stavby'!AN20)</f>
        <v/>
      </c>
      <c r="M24" s="30"/>
    </row>
    <row r="25" spans="2:13" s="1" customFormat="1" ht="6.95" customHeight="1">
      <c r="B25" s="30"/>
      <c r="M25" s="30"/>
    </row>
    <row r="26" spans="2:13" s="1" customFormat="1" ht="12" customHeight="1">
      <c r="B26" s="30"/>
      <c r="D26" s="25" t="s">
        <v>35</v>
      </c>
      <c r="M26" s="30"/>
    </row>
    <row r="27" spans="2:13" s="7" customFormat="1" ht="16.5" customHeight="1">
      <c r="B27" s="88"/>
      <c r="E27" s="204" t="s">
        <v>1</v>
      </c>
      <c r="F27" s="204"/>
      <c r="G27" s="204"/>
      <c r="H27" s="204"/>
      <c r="M27" s="88"/>
    </row>
    <row r="28" spans="2:13" s="1" customFormat="1" ht="6.95" customHeight="1">
      <c r="B28" s="30"/>
      <c r="M28" s="30"/>
    </row>
    <row r="29" spans="2:13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51"/>
      <c r="M29" s="30"/>
    </row>
    <row r="30" spans="2:13" s="1" customFormat="1" ht="14.45" customHeight="1">
      <c r="B30" s="30"/>
      <c r="D30" s="23" t="s">
        <v>95</v>
      </c>
      <c r="K30" s="89">
        <f>K96</f>
        <v>0</v>
      </c>
      <c r="M30" s="30"/>
    </row>
    <row r="31" spans="2:13" s="1" customFormat="1" ht="12.75">
      <c r="B31" s="30"/>
      <c r="E31" s="25" t="s">
        <v>96</v>
      </c>
      <c r="K31" s="90">
        <f>I96</f>
        <v>0</v>
      </c>
      <c r="M31" s="30"/>
    </row>
    <row r="32" spans="2:13" s="1" customFormat="1" ht="12.75">
      <c r="B32" s="30"/>
      <c r="E32" s="25" t="s">
        <v>97</v>
      </c>
      <c r="K32" s="90">
        <f>J96</f>
        <v>0</v>
      </c>
      <c r="M32" s="30"/>
    </row>
    <row r="33" spans="2:13" s="1" customFormat="1" ht="14.45" customHeight="1">
      <c r="B33" s="30"/>
      <c r="D33" s="91" t="s">
        <v>98</v>
      </c>
      <c r="K33" s="89">
        <f>K102</f>
        <v>0</v>
      </c>
      <c r="M33" s="30"/>
    </row>
    <row r="34" spans="2:13" s="1" customFormat="1" ht="25.35" customHeight="1">
      <c r="B34" s="30"/>
      <c r="D34" s="92" t="s">
        <v>36</v>
      </c>
      <c r="K34" s="64">
        <f>ROUND(K30 + K33, 2)</f>
        <v>0</v>
      </c>
      <c r="M34" s="30"/>
    </row>
    <row r="35" spans="2:13" s="1" customFormat="1" ht="6.95" customHeight="1">
      <c r="B35" s="30"/>
      <c r="D35" s="51"/>
      <c r="E35" s="51"/>
      <c r="F35" s="51"/>
      <c r="G35" s="51"/>
      <c r="H35" s="51"/>
      <c r="I35" s="51"/>
      <c r="J35" s="51"/>
      <c r="K35" s="51"/>
      <c r="L35" s="51"/>
      <c r="M35" s="30"/>
    </row>
    <row r="36" spans="2:13" s="1" customFormat="1" ht="14.45" customHeight="1">
      <c r="B36" s="30"/>
      <c r="F36" s="33" t="s">
        <v>38</v>
      </c>
      <c r="I36" s="33" t="s">
        <v>37</v>
      </c>
      <c r="K36" s="33" t="s">
        <v>39</v>
      </c>
      <c r="M36" s="30"/>
    </row>
    <row r="37" spans="2:13" s="1" customFormat="1" ht="14.45" customHeight="1">
      <c r="B37" s="30"/>
      <c r="D37" s="53" t="s">
        <v>40</v>
      </c>
      <c r="E37" s="25" t="s">
        <v>41</v>
      </c>
      <c r="F37" s="90">
        <f>ROUND((SUM(BE102:BE109) + SUM(BE129:BE143)),  2)</f>
        <v>0</v>
      </c>
      <c r="I37" s="93">
        <v>0.21</v>
      </c>
      <c r="K37" s="90">
        <f>ROUND(((SUM(BE102:BE109) + SUM(BE129:BE143))*I37),  2)</f>
        <v>0</v>
      </c>
      <c r="M37" s="30"/>
    </row>
    <row r="38" spans="2:13" s="1" customFormat="1" ht="14.45" customHeight="1">
      <c r="B38" s="30"/>
      <c r="E38" s="25" t="s">
        <v>42</v>
      </c>
      <c r="F38" s="90">
        <f>ROUND((SUM(BF102:BF109) + SUM(BF129:BF143)),  2)</f>
        <v>0</v>
      </c>
      <c r="I38" s="93">
        <v>0.12</v>
      </c>
      <c r="K38" s="90">
        <f>ROUND(((SUM(BF102:BF109) + SUM(BF129:BF143))*I38),  2)</f>
        <v>0</v>
      </c>
      <c r="M38" s="30"/>
    </row>
    <row r="39" spans="2:13" s="1" customFormat="1" ht="14.45" hidden="1" customHeight="1">
      <c r="B39" s="30"/>
      <c r="E39" s="25" t="s">
        <v>43</v>
      </c>
      <c r="F39" s="90">
        <f>ROUND((SUM(BG102:BG109) + SUM(BG129:BG143)),  2)</f>
        <v>0</v>
      </c>
      <c r="I39" s="93">
        <v>0.21</v>
      </c>
      <c r="K39" s="90">
        <f>0</f>
        <v>0</v>
      </c>
      <c r="M39" s="30"/>
    </row>
    <row r="40" spans="2:13" s="1" customFormat="1" ht="14.45" hidden="1" customHeight="1">
      <c r="B40" s="30"/>
      <c r="E40" s="25" t="s">
        <v>44</v>
      </c>
      <c r="F40" s="90">
        <f>ROUND((SUM(BH102:BH109) + SUM(BH129:BH143)),  2)</f>
        <v>0</v>
      </c>
      <c r="I40" s="93">
        <v>0.12</v>
      </c>
      <c r="K40" s="90">
        <f>0</f>
        <v>0</v>
      </c>
      <c r="M40" s="30"/>
    </row>
    <row r="41" spans="2:13" s="1" customFormat="1" ht="14.45" hidden="1" customHeight="1">
      <c r="B41" s="30"/>
      <c r="E41" s="25" t="s">
        <v>45</v>
      </c>
      <c r="F41" s="90">
        <f>ROUND((SUM(BI102:BI109) + SUM(BI129:BI143)),  2)</f>
        <v>0</v>
      </c>
      <c r="I41" s="93">
        <v>0</v>
      </c>
      <c r="K41" s="90">
        <f>0</f>
        <v>0</v>
      </c>
      <c r="M41" s="30"/>
    </row>
    <row r="42" spans="2:13" s="1" customFormat="1" ht="6.95" customHeight="1">
      <c r="B42" s="30"/>
      <c r="M42" s="30"/>
    </row>
    <row r="43" spans="2:13" s="1" customFormat="1" ht="25.35" customHeight="1">
      <c r="B43" s="30"/>
      <c r="C43" s="94"/>
      <c r="D43" s="95" t="s">
        <v>46</v>
      </c>
      <c r="E43" s="55"/>
      <c r="F43" s="55"/>
      <c r="G43" s="96" t="s">
        <v>47</v>
      </c>
      <c r="H43" s="97" t="s">
        <v>48</v>
      </c>
      <c r="I43" s="55"/>
      <c r="J43" s="55"/>
      <c r="K43" s="98">
        <f>SUM(K34:K41)</f>
        <v>0</v>
      </c>
      <c r="L43" s="99"/>
      <c r="M43" s="30"/>
    </row>
    <row r="44" spans="2:13" s="1" customFormat="1" ht="14.45" customHeight="1">
      <c r="B44" s="30"/>
      <c r="M44" s="30"/>
    </row>
    <row r="45" spans="2:13" ht="14.45" customHeight="1">
      <c r="B45" s="18"/>
      <c r="M45" s="18"/>
    </row>
    <row r="46" spans="2:13" ht="14.45" customHeight="1">
      <c r="B46" s="18"/>
      <c r="M46" s="18"/>
    </row>
    <row r="47" spans="2:13" ht="14.45" customHeight="1">
      <c r="B47" s="18"/>
      <c r="M47" s="18"/>
    </row>
    <row r="48" spans="2:13" ht="14.45" customHeight="1">
      <c r="B48" s="18"/>
      <c r="M48" s="18"/>
    </row>
    <row r="49" spans="2:13" ht="14.45" customHeight="1">
      <c r="B49" s="18"/>
      <c r="M49" s="18"/>
    </row>
    <row r="50" spans="2:13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40"/>
      <c r="M50" s="30"/>
    </row>
    <row r="51" spans="2:13" ht="11.25">
      <c r="B51" s="18"/>
      <c r="M51" s="18"/>
    </row>
    <row r="52" spans="2:13" ht="11.25">
      <c r="B52" s="18"/>
      <c r="M52" s="18"/>
    </row>
    <row r="53" spans="2:13" ht="11.25">
      <c r="B53" s="18"/>
      <c r="M53" s="18"/>
    </row>
    <row r="54" spans="2:13" ht="11.25">
      <c r="B54" s="18"/>
      <c r="M54" s="18"/>
    </row>
    <row r="55" spans="2:13" ht="11.25">
      <c r="B55" s="18"/>
      <c r="M55" s="18"/>
    </row>
    <row r="56" spans="2:13" ht="11.25">
      <c r="B56" s="18"/>
      <c r="M56" s="18"/>
    </row>
    <row r="57" spans="2:13" ht="11.25">
      <c r="B57" s="18"/>
      <c r="M57" s="18"/>
    </row>
    <row r="58" spans="2:13" ht="11.25">
      <c r="B58" s="18"/>
      <c r="M58" s="18"/>
    </row>
    <row r="59" spans="2:13" ht="11.25">
      <c r="B59" s="18"/>
      <c r="M59" s="18"/>
    </row>
    <row r="60" spans="2:13" ht="11.25">
      <c r="B60" s="18"/>
      <c r="M60" s="18"/>
    </row>
    <row r="61" spans="2:13" s="1" customFormat="1" ht="12.75">
      <c r="B61" s="30"/>
      <c r="D61" s="41" t="s">
        <v>51</v>
      </c>
      <c r="E61" s="32"/>
      <c r="F61" s="100" t="s">
        <v>52</v>
      </c>
      <c r="G61" s="41" t="s">
        <v>51</v>
      </c>
      <c r="H61" s="32"/>
      <c r="I61" s="32"/>
      <c r="J61" s="101" t="s">
        <v>52</v>
      </c>
      <c r="K61" s="32"/>
      <c r="L61" s="32"/>
      <c r="M61" s="30"/>
    </row>
    <row r="62" spans="2:13" ht="11.25">
      <c r="B62" s="18"/>
      <c r="M62" s="18"/>
    </row>
    <row r="63" spans="2:13" ht="11.25">
      <c r="B63" s="18"/>
      <c r="M63" s="18"/>
    </row>
    <row r="64" spans="2:13" ht="11.25">
      <c r="B64" s="18"/>
      <c r="M64" s="18"/>
    </row>
    <row r="65" spans="2:13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40"/>
      <c r="M65" s="30"/>
    </row>
    <row r="66" spans="2:13" ht="11.25">
      <c r="B66" s="18"/>
      <c r="M66" s="18"/>
    </row>
    <row r="67" spans="2:13" ht="11.25">
      <c r="B67" s="18"/>
      <c r="M67" s="18"/>
    </row>
    <row r="68" spans="2:13" ht="11.25">
      <c r="B68" s="18"/>
      <c r="M68" s="18"/>
    </row>
    <row r="69" spans="2:13" ht="11.25">
      <c r="B69" s="18"/>
      <c r="M69" s="18"/>
    </row>
    <row r="70" spans="2:13" ht="11.25">
      <c r="B70" s="18"/>
      <c r="M70" s="18"/>
    </row>
    <row r="71" spans="2:13" ht="11.25">
      <c r="B71" s="18"/>
      <c r="M71" s="18"/>
    </row>
    <row r="72" spans="2:13" ht="11.25">
      <c r="B72" s="18"/>
      <c r="M72" s="18"/>
    </row>
    <row r="73" spans="2:13" ht="11.25">
      <c r="B73" s="18"/>
      <c r="M73" s="18"/>
    </row>
    <row r="74" spans="2:13" ht="11.25">
      <c r="B74" s="18"/>
      <c r="M74" s="18"/>
    </row>
    <row r="75" spans="2:13" ht="11.25">
      <c r="B75" s="18"/>
      <c r="M75" s="18"/>
    </row>
    <row r="76" spans="2:13" s="1" customFormat="1" ht="12.75">
      <c r="B76" s="30"/>
      <c r="D76" s="41" t="s">
        <v>51</v>
      </c>
      <c r="E76" s="32"/>
      <c r="F76" s="100" t="s">
        <v>52</v>
      </c>
      <c r="G76" s="41" t="s">
        <v>51</v>
      </c>
      <c r="H76" s="32"/>
      <c r="I76" s="32"/>
      <c r="J76" s="101" t="s">
        <v>52</v>
      </c>
      <c r="K76" s="32"/>
      <c r="L76" s="32"/>
      <c r="M76" s="30"/>
    </row>
    <row r="77" spans="2:13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30"/>
    </row>
    <row r="82" spans="2:47" s="1" customFormat="1" ht="24.95" customHeight="1">
      <c r="B82" s="30"/>
      <c r="C82" s="19" t="s">
        <v>99</v>
      </c>
      <c r="M82" s="30"/>
    </row>
    <row r="83" spans="2:47" s="1" customFormat="1" ht="6.95" customHeight="1">
      <c r="B83" s="30"/>
      <c r="M83" s="30"/>
    </row>
    <row r="84" spans="2:47" s="1" customFormat="1" ht="12" customHeight="1">
      <c r="B84" s="30"/>
      <c r="C84" s="25" t="s">
        <v>17</v>
      </c>
      <c r="M84" s="30"/>
    </row>
    <row r="85" spans="2:47" s="1" customFormat="1" ht="26.25" customHeight="1">
      <c r="B85" s="30"/>
      <c r="E85" s="235" t="str">
        <f>E7</f>
        <v>Modernizace trakčního vedení v křižovatce ul. Březenecká u měnírny č. 2, Chomutov</v>
      </c>
      <c r="F85" s="236"/>
      <c r="G85" s="236"/>
      <c r="H85" s="236"/>
      <c r="M85" s="30"/>
    </row>
    <row r="86" spans="2:47" s="1" customFormat="1" ht="12" customHeight="1">
      <c r="B86" s="30"/>
      <c r="C86" s="25" t="s">
        <v>93</v>
      </c>
      <c r="M86" s="30"/>
    </row>
    <row r="87" spans="2:47" s="1" customFormat="1" ht="16.5" customHeight="1">
      <c r="B87" s="30"/>
      <c r="E87" s="215" t="str">
        <f>E9</f>
        <v>F04 - DIO</v>
      </c>
      <c r="F87" s="237"/>
      <c r="G87" s="237"/>
      <c r="H87" s="237"/>
      <c r="M87" s="30"/>
    </row>
    <row r="88" spans="2:47" s="1" customFormat="1" ht="6.95" customHeight="1">
      <c r="B88" s="30"/>
      <c r="M88" s="30"/>
    </row>
    <row r="89" spans="2:47" s="1" customFormat="1" ht="12" customHeight="1">
      <c r="B89" s="30"/>
      <c r="C89" s="25" t="s">
        <v>21</v>
      </c>
      <c r="F89" s="23" t="str">
        <f>F12</f>
        <v xml:space="preserve"> </v>
      </c>
      <c r="I89" s="25" t="s">
        <v>23</v>
      </c>
      <c r="J89" s="50" t="str">
        <f>IF(J12="","",J12)</f>
        <v>17. 10. 2024</v>
      </c>
      <c r="M89" s="30"/>
    </row>
    <row r="90" spans="2:47" s="1" customFormat="1" ht="6.95" customHeight="1">
      <c r="B90" s="30"/>
      <c r="M90" s="30"/>
    </row>
    <row r="91" spans="2:47" s="1" customFormat="1" ht="15.2" customHeight="1">
      <c r="B91" s="30"/>
      <c r="C91" s="25" t="s">
        <v>25</v>
      </c>
      <c r="F91" s="23" t="str">
        <f>E15</f>
        <v>Dopravní podnik Chomutova a Jirkova, a.s.</v>
      </c>
      <c r="I91" s="25" t="s">
        <v>31</v>
      </c>
      <c r="J91" s="28" t="str">
        <f>E21</f>
        <v xml:space="preserve"> </v>
      </c>
      <c r="M91" s="30"/>
    </row>
    <row r="92" spans="2:47" s="1" customFormat="1" ht="15.2" customHeight="1">
      <c r="B92" s="30"/>
      <c r="C92" s="25" t="s">
        <v>29</v>
      </c>
      <c r="F92" s="23" t="str">
        <f>IF(E18="","",E18)</f>
        <v>Vyplň údaj</v>
      </c>
      <c r="I92" s="25" t="s">
        <v>33</v>
      </c>
      <c r="J92" s="28" t="str">
        <f>E24</f>
        <v>Elektroline, a.s.</v>
      </c>
      <c r="M92" s="30"/>
    </row>
    <row r="93" spans="2:47" s="1" customFormat="1" ht="10.35" customHeight="1">
      <c r="B93" s="30"/>
      <c r="M93" s="30"/>
    </row>
    <row r="94" spans="2:47" s="1" customFormat="1" ht="29.25" customHeight="1">
      <c r="B94" s="30"/>
      <c r="C94" s="102" t="s">
        <v>100</v>
      </c>
      <c r="D94" s="94"/>
      <c r="E94" s="94"/>
      <c r="F94" s="94"/>
      <c r="G94" s="94"/>
      <c r="H94" s="94"/>
      <c r="I94" s="103" t="s">
        <v>101</v>
      </c>
      <c r="J94" s="103" t="s">
        <v>102</v>
      </c>
      <c r="K94" s="103" t="s">
        <v>103</v>
      </c>
      <c r="L94" s="94"/>
      <c r="M94" s="30"/>
    </row>
    <row r="95" spans="2:47" s="1" customFormat="1" ht="10.35" customHeight="1">
      <c r="B95" s="30"/>
      <c r="M95" s="30"/>
    </row>
    <row r="96" spans="2:47" s="1" customFormat="1" ht="22.9" customHeight="1">
      <c r="B96" s="30"/>
      <c r="C96" s="104" t="s">
        <v>104</v>
      </c>
      <c r="I96" s="64">
        <f t="shared" ref="I96:J98" si="0">Q129</f>
        <v>0</v>
      </c>
      <c r="J96" s="64">
        <f t="shared" si="0"/>
        <v>0</v>
      </c>
      <c r="K96" s="64">
        <f>K129</f>
        <v>0</v>
      </c>
      <c r="M96" s="30"/>
      <c r="AU96" s="15" t="s">
        <v>105</v>
      </c>
    </row>
    <row r="97" spans="2:65" s="8" customFormat="1" ht="24.95" customHeight="1">
      <c r="B97" s="105"/>
      <c r="D97" s="106" t="s">
        <v>1097</v>
      </c>
      <c r="E97" s="107"/>
      <c r="F97" s="107"/>
      <c r="G97" s="107"/>
      <c r="H97" s="107"/>
      <c r="I97" s="108">
        <f t="shared" si="0"/>
        <v>0</v>
      </c>
      <c r="J97" s="108">
        <f t="shared" si="0"/>
        <v>0</v>
      </c>
      <c r="K97" s="108">
        <f>K130</f>
        <v>0</v>
      </c>
      <c r="M97" s="105"/>
    </row>
    <row r="98" spans="2:65" s="8" customFormat="1" ht="24.95" customHeight="1">
      <c r="B98" s="105"/>
      <c r="D98" s="106" t="s">
        <v>1098</v>
      </c>
      <c r="E98" s="107"/>
      <c r="F98" s="107"/>
      <c r="G98" s="107"/>
      <c r="H98" s="107"/>
      <c r="I98" s="108">
        <f t="shared" si="0"/>
        <v>0</v>
      </c>
      <c r="J98" s="108">
        <f t="shared" si="0"/>
        <v>0</v>
      </c>
      <c r="K98" s="108">
        <f>K131</f>
        <v>0</v>
      </c>
      <c r="M98" s="105"/>
    </row>
    <row r="99" spans="2:65" s="8" customFormat="1" ht="24.95" customHeight="1">
      <c r="B99" s="105"/>
      <c r="D99" s="106" t="s">
        <v>1099</v>
      </c>
      <c r="E99" s="107"/>
      <c r="F99" s="107"/>
      <c r="G99" s="107"/>
      <c r="H99" s="107"/>
      <c r="I99" s="108">
        <f>Q137</f>
        <v>0</v>
      </c>
      <c r="J99" s="108">
        <f>R137</f>
        <v>0</v>
      </c>
      <c r="K99" s="108">
        <f>K137</f>
        <v>0</v>
      </c>
      <c r="M99" s="105"/>
    </row>
    <row r="100" spans="2:65" s="1" customFormat="1" ht="21.75" customHeight="1">
      <c r="B100" s="30"/>
      <c r="M100" s="30"/>
    </row>
    <row r="101" spans="2:65" s="1" customFormat="1" ht="6.95" customHeight="1">
      <c r="B101" s="30"/>
      <c r="M101" s="30"/>
    </row>
    <row r="102" spans="2:65" s="1" customFormat="1" ht="29.25" customHeight="1">
      <c r="B102" s="30"/>
      <c r="C102" s="104" t="s">
        <v>121</v>
      </c>
      <c r="K102" s="113">
        <f>ROUND(K103 + K104 + K105 + K106 + K107 + K108,2)</f>
        <v>0</v>
      </c>
      <c r="M102" s="30"/>
      <c r="O102" s="114" t="s">
        <v>40</v>
      </c>
    </row>
    <row r="103" spans="2:65" s="1" customFormat="1" ht="18" customHeight="1">
      <c r="B103" s="115"/>
      <c r="C103" s="116"/>
      <c r="D103" s="239" t="s">
        <v>122</v>
      </c>
      <c r="E103" s="240"/>
      <c r="F103" s="240"/>
      <c r="G103" s="116"/>
      <c r="H103" s="116"/>
      <c r="I103" s="116"/>
      <c r="J103" s="116"/>
      <c r="K103" s="118">
        <v>0</v>
      </c>
      <c r="L103" s="116"/>
      <c r="M103" s="115"/>
      <c r="N103" s="116"/>
      <c r="O103" s="119" t="s">
        <v>41</v>
      </c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20" t="s">
        <v>123</v>
      </c>
      <c r="AZ103" s="116"/>
      <c r="BA103" s="116"/>
      <c r="BB103" s="116"/>
      <c r="BC103" s="116"/>
      <c r="BD103" s="116"/>
      <c r="BE103" s="121">
        <f t="shared" ref="BE103:BE108" si="1">IF(O103="základní",K103,0)</f>
        <v>0</v>
      </c>
      <c r="BF103" s="121">
        <f t="shared" ref="BF103:BF108" si="2">IF(O103="snížená",K103,0)</f>
        <v>0</v>
      </c>
      <c r="BG103" s="121">
        <f t="shared" ref="BG103:BG108" si="3">IF(O103="zákl. přenesená",K103,0)</f>
        <v>0</v>
      </c>
      <c r="BH103" s="121">
        <f t="shared" ref="BH103:BH108" si="4">IF(O103="sníž. přenesená",K103,0)</f>
        <v>0</v>
      </c>
      <c r="BI103" s="121">
        <f t="shared" ref="BI103:BI108" si="5">IF(O103="nulová",K103,0)</f>
        <v>0</v>
      </c>
      <c r="BJ103" s="120" t="s">
        <v>86</v>
      </c>
      <c r="BK103" s="116"/>
      <c r="BL103" s="116"/>
      <c r="BM103" s="116"/>
    </row>
    <row r="104" spans="2:65" s="1" customFormat="1" ht="18" customHeight="1">
      <c r="B104" s="115"/>
      <c r="C104" s="116"/>
      <c r="D104" s="239" t="s">
        <v>124</v>
      </c>
      <c r="E104" s="240"/>
      <c r="F104" s="240"/>
      <c r="G104" s="116"/>
      <c r="H104" s="116"/>
      <c r="I104" s="116"/>
      <c r="J104" s="116"/>
      <c r="K104" s="118">
        <v>0</v>
      </c>
      <c r="L104" s="116"/>
      <c r="M104" s="115"/>
      <c r="N104" s="116"/>
      <c r="O104" s="119" t="s">
        <v>41</v>
      </c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  <c r="AQ104" s="116"/>
      <c r="AR104" s="116"/>
      <c r="AS104" s="116"/>
      <c r="AT104" s="116"/>
      <c r="AU104" s="116"/>
      <c r="AV104" s="116"/>
      <c r="AW104" s="116"/>
      <c r="AX104" s="116"/>
      <c r="AY104" s="120" t="s">
        <v>123</v>
      </c>
      <c r="AZ104" s="116"/>
      <c r="BA104" s="116"/>
      <c r="BB104" s="116"/>
      <c r="BC104" s="116"/>
      <c r="BD104" s="116"/>
      <c r="BE104" s="121">
        <f t="shared" si="1"/>
        <v>0</v>
      </c>
      <c r="BF104" s="121">
        <f t="shared" si="2"/>
        <v>0</v>
      </c>
      <c r="BG104" s="121">
        <f t="shared" si="3"/>
        <v>0</v>
      </c>
      <c r="BH104" s="121">
        <f t="shared" si="4"/>
        <v>0</v>
      </c>
      <c r="BI104" s="121">
        <f t="shared" si="5"/>
        <v>0</v>
      </c>
      <c r="BJ104" s="120" t="s">
        <v>86</v>
      </c>
      <c r="BK104" s="116"/>
      <c r="BL104" s="116"/>
      <c r="BM104" s="116"/>
    </row>
    <row r="105" spans="2:65" s="1" customFormat="1" ht="18" customHeight="1">
      <c r="B105" s="115"/>
      <c r="C105" s="116"/>
      <c r="D105" s="239" t="s">
        <v>125</v>
      </c>
      <c r="E105" s="240"/>
      <c r="F105" s="240"/>
      <c r="G105" s="116"/>
      <c r="H105" s="116"/>
      <c r="I105" s="116"/>
      <c r="J105" s="116"/>
      <c r="K105" s="118">
        <v>0</v>
      </c>
      <c r="L105" s="116"/>
      <c r="M105" s="115"/>
      <c r="N105" s="116"/>
      <c r="O105" s="119" t="s">
        <v>41</v>
      </c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20" t="s">
        <v>123</v>
      </c>
      <c r="AZ105" s="116"/>
      <c r="BA105" s="116"/>
      <c r="BB105" s="116"/>
      <c r="BC105" s="116"/>
      <c r="BD105" s="116"/>
      <c r="BE105" s="121">
        <f t="shared" si="1"/>
        <v>0</v>
      </c>
      <c r="BF105" s="121">
        <f t="shared" si="2"/>
        <v>0</v>
      </c>
      <c r="BG105" s="121">
        <f t="shared" si="3"/>
        <v>0</v>
      </c>
      <c r="BH105" s="121">
        <f t="shared" si="4"/>
        <v>0</v>
      </c>
      <c r="BI105" s="121">
        <f t="shared" si="5"/>
        <v>0</v>
      </c>
      <c r="BJ105" s="120" t="s">
        <v>86</v>
      </c>
      <c r="BK105" s="116"/>
      <c r="BL105" s="116"/>
      <c r="BM105" s="116"/>
    </row>
    <row r="106" spans="2:65" s="1" customFormat="1" ht="18" customHeight="1">
      <c r="B106" s="115"/>
      <c r="C106" s="116"/>
      <c r="D106" s="239" t="s">
        <v>126</v>
      </c>
      <c r="E106" s="240"/>
      <c r="F106" s="240"/>
      <c r="G106" s="116"/>
      <c r="H106" s="116"/>
      <c r="I106" s="116"/>
      <c r="J106" s="116"/>
      <c r="K106" s="118">
        <v>0</v>
      </c>
      <c r="L106" s="116"/>
      <c r="M106" s="115"/>
      <c r="N106" s="116"/>
      <c r="O106" s="119" t="s">
        <v>41</v>
      </c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  <c r="AO106" s="116"/>
      <c r="AP106" s="116"/>
      <c r="AQ106" s="116"/>
      <c r="AR106" s="116"/>
      <c r="AS106" s="116"/>
      <c r="AT106" s="116"/>
      <c r="AU106" s="116"/>
      <c r="AV106" s="116"/>
      <c r="AW106" s="116"/>
      <c r="AX106" s="116"/>
      <c r="AY106" s="120" t="s">
        <v>123</v>
      </c>
      <c r="AZ106" s="116"/>
      <c r="BA106" s="116"/>
      <c r="BB106" s="116"/>
      <c r="BC106" s="116"/>
      <c r="BD106" s="116"/>
      <c r="BE106" s="121">
        <f t="shared" si="1"/>
        <v>0</v>
      </c>
      <c r="BF106" s="121">
        <f t="shared" si="2"/>
        <v>0</v>
      </c>
      <c r="BG106" s="121">
        <f t="shared" si="3"/>
        <v>0</v>
      </c>
      <c r="BH106" s="121">
        <f t="shared" si="4"/>
        <v>0</v>
      </c>
      <c r="BI106" s="121">
        <f t="shared" si="5"/>
        <v>0</v>
      </c>
      <c r="BJ106" s="120" t="s">
        <v>86</v>
      </c>
      <c r="BK106" s="116"/>
      <c r="BL106" s="116"/>
      <c r="BM106" s="116"/>
    </row>
    <row r="107" spans="2:65" s="1" customFormat="1" ht="18" customHeight="1">
      <c r="B107" s="115"/>
      <c r="C107" s="116"/>
      <c r="D107" s="239" t="s">
        <v>127</v>
      </c>
      <c r="E107" s="240"/>
      <c r="F107" s="240"/>
      <c r="G107" s="116"/>
      <c r="H107" s="116"/>
      <c r="I107" s="116"/>
      <c r="J107" s="116"/>
      <c r="K107" s="118">
        <v>0</v>
      </c>
      <c r="L107" s="116"/>
      <c r="M107" s="115"/>
      <c r="N107" s="116"/>
      <c r="O107" s="119" t="s">
        <v>41</v>
      </c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20" t="s">
        <v>123</v>
      </c>
      <c r="AZ107" s="116"/>
      <c r="BA107" s="116"/>
      <c r="BB107" s="116"/>
      <c r="BC107" s="116"/>
      <c r="BD107" s="116"/>
      <c r="BE107" s="121">
        <f t="shared" si="1"/>
        <v>0</v>
      </c>
      <c r="BF107" s="121">
        <f t="shared" si="2"/>
        <v>0</v>
      </c>
      <c r="BG107" s="121">
        <f t="shared" si="3"/>
        <v>0</v>
      </c>
      <c r="BH107" s="121">
        <f t="shared" si="4"/>
        <v>0</v>
      </c>
      <c r="BI107" s="121">
        <f t="shared" si="5"/>
        <v>0</v>
      </c>
      <c r="BJ107" s="120" t="s">
        <v>86</v>
      </c>
      <c r="BK107" s="116"/>
      <c r="BL107" s="116"/>
      <c r="BM107" s="116"/>
    </row>
    <row r="108" spans="2:65" s="1" customFormat="1" ht="18" customHeight="1">
      <c r="B108" s="115"/>
      <c r="C108" s="116"/>
      <c r="D108" s="117" t="s">
        <v>128</v>
      </c>
      <c r="E108" s="116"/>
      <c r="F108" s="116"/>
      <c r="G108" s="116"/>
      <c r="H108" s="116"/>
      <c r="I108" s="116"/>
      <c r="J108" s="116"/>
      <c r="K108" s="118">
        <f>ROUND(K30*T108,2)</f>
        <v>0</v>
      </c>
      <c r="L108" s="116"/>
      <c r="M108" s="115"/>
      <c r="N108" s="116"/>
      <c r="O108" s="119" t="s">
        <v>41</v>
      </c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6"/>
      <c r="AG108" s="116"/>
      <c r="AH108" s="116"/>
      <c r="AI108" s="116"/>
      <c r="AJ108" s="116"/>
      <c r="AK108" s="116"/>
      <c r="AL108" s="116"/>
      <c r="AM108" s="116"/>
      <c r="AN108" s="116"/>
      <c r="AO108" s="116"/>
      <c r="AP108" s="116"/>
      <c r="AQ108" s="116"/>
      <c r="AR108" s="116"/>
      <c r="AS108" s="116"/>
      <c r="AT108" s="116"/>
      <c r="AU108" s="116"/>
      <c r="AV108" s="116"/>
      <c r="AW108" s="116"/>
      <c r="AX108" s="116"/>
      <c r="AY108" s="120" t="s">
        <v>129</v>
      </c>
      <c r="AZ108" s="116"/>
      <c r="BA108" s="116"/>
      <c r="BB108" s="116"/>
      <c r="BC108" s="116"/>
      <c r="BD108" s="116"/>
      <c r="BE108" s="121">
        <f t="shared" si="1"/>
        <v>0</v>
      </c>
      <c r="BF108" s="121">
        <f t="shared" si="2"/>
        <v>0</v>
      </c>
      <c r="BG108" s="121">
        <f t="shared" si="3"/>
        <v>0</v>
      </c>
      <c r="BH108" s="121">
        <f t="shared" si="4"/>
        <v>0</v>
      </c>
      <c r="BI108" s="121">
        <f t="shared" si="5"/>
        <v>0</v>
      </c>
      <c r="BJ108" s="120" t="s">
        <v>86</v>
      </c>
      <c r="BK108" s="116"/>
      <c r="BL108" s="116"/>
      <c r="BM108" s="116"/>
    </row>
    <row r="109" spans="2:65" s="1" customFormat="1" ht="11.25">
      <c r="B109" s="30"/>
      <c r="M109" s="30"/>
    </row>
    <row r="110" spans="2:65" s="1" customFormat="1" ht="29.25" customHeight="1">
      <c r="B110" s="30"/>
      <c r="C110" s="122" t="s">
        <v>130</v>
      </c>
      <c r="D110" s="94"/>
      <c r="E110" s="94"/>
      <c r="F110" s="94"/>
      <c r="G110" s="94"/>
      <c r="H110" s="94"/>
      <c r="I110" s="94"/>
      <c r="J110" s="94"/>
      <c r="K110" s="123">
        <f>ROUND(K96+K102,2)</f>
        <v>0</v>
      </c>
      <c r="L110" s="94"/>
      <c r="M110" s="30"/>
    </row>
    <row r="111" spans="2:65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30"/>
    </row>
    <row r="115" spans="2:24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30"/>
    </row>
    <row r="116" spans="2:24" s="1" customFormat="1" ht="24.95" customHeight="1">
      <c r="B116" s="30"/>
      <c r="C116" s="19" t="s">
        <v>131</v>
      </c>
      <c r="M116" s="30"/>
    </row>
    <row r="117" spans="2:24" s="1" customFormat="1" ht="6.95" customHeight="1">
      <c r="B117" s="30"/>
      <c r="M117" s="30"/>
    </row>
    <row r="118" spans="2:24" s="1" customFormat="1" ht="12" customHeight="1">
      <c r="B118" s="30"/>
      <c r="C118" s="25" t="s">
        <v>17</v>
      </c>
      <c r="M118" s="30"/>
    </row>
    <row r="119" spans="2:24" s="1" customFormat="1" ht="26.25" customHeight="1">
      <c r="B119" s="30"/>
      <c r="E119" s="235" t="str">
        <f>E7</f>
        <v>Modernizace trakčního vedení v křižovatce ul. Březenecká u měnírny č. 2, Chomutov</v>
      </c>
      <c r="F119" s="236"/>
      <c r="G119" s="236"/>
      <c r="H119" s="236"/>
      <c r="M119" s="30"/>
    </row>
    <row r="120" spans="2:24" s="1" customFormat="1" ht="12" customHeight="1">
      <c r="B120" s="30"/>
      <c r="C120" s="25" t="s">
        <v>93</v>
      </c>
      <c r="M120" s="30"/>
    </row>
    <row r="121" spans="2:24" s="1" customFormat="1" ht="16.5" customHeight="1">
      <c r="B121" s="30"/>
      <c r="E121" s="215" t="str">
        <f>E9</f>
        <v>F04 - DIO</v>
      </c>
      <c r="F121" s="237"/>
      <c r="G121" s="237"/>
      <c r="H121" s="237"/>
      <c r="M121" s="30"/>
    </row>
    <row r="122" spans="2:24" s="1" customFormat="1" ht="6.95" customHeight="1">
      <c r="B122" s="30"/>
      <c r="M122" s="30"/>
    </row>
    <row r="123" spans="2:24" s="1" customFormat="1" ht="12" customHeight="1">
      <c r="B123" s="30"/>
      <c r="C123" s="25" t="s">
        <v>21</v>
      </c>
      <c r="F123" s="23" t="str">
        <f>F12</f>
        <v xml:space="preserve"> </v>
      </c>
      <c r="I123" s="25" t="s">
        <v>23</v>
      </c>
      <c r="J123" s="50" t="str">
        <f>IF(J12="","",J12)</f>
        <v>17. 10. 2024</v>
      </c>
      <c r="M123" s="30"/>
    </row>
    <row r="124" spans="2:24" s="1" customFormat="1" ht="6.95" customHeight="1">
      <c r="B124" s="30"/>
      <c r="M124" s="30"/>
    </row>
    <row r="125" spans="2:24" s="1" customFormat="1" ht="15.2" customHeight="1">
      <c r="B125" s="30"/>
      <c r="C125" s="25" t="s">
        <v>25</v>
      </c>
      <c r="F125" s="23" t="str">
        <f>E15</f>
        <v>Dopravní podnik Chomutova a Jirkova, a.s.</v>
      </c>
      <c r="I125" s="25" t="s">
        <v>31</v>
      </c>
      <c r="J125" s="28" t="str">
        <f>E21</f>
        <v xml:space="preserve"> </v>
      </c>
      <c r="M125" s="30"/>
    </row>
    <row r="126" spans="2:24" s="1" customFormat="1" ht="15.2" customHeight="1">
      <c r="B126" s="30"/>
      <c r="C126" s="25" t="s">
        <v>29</v>
      </c>
      <c r="F126" s="23" t="str">
        <f>IF(E18="","",E18)</f>
        <v>Vyplň údaj</v>
      </c>
      <c r="I126" s="25" t="s">
        <v>33</v>
      </c>
      <c r="J126" s="28" t="str">
        <f>E24</f>
        <v>Elektroline, a.s.</v>
      </c>
      <c r="M126" s="30"/>
    </row>
    <row r="127" spans="2:24" s="1" customFormat="1" ht="10.35" customHeight="1">
      <c r="B127" s="30"/>
      <c r="M127" s="30"/>
    </row>
    <row r="128" spans="2:24" s="10" customFormat="1" ht="29.25" customHeight="1">
      <c r="B128" s="124"/>
      <c r="C128" s="125" t="s">
        <v>132</v>
      </c>
      <c r="D128" s="126" t="s">
        <v>61</v>
      </c>
      <c r="E128" s="126" t="s">
        <v>57</v>
      </c>
      <c r="F128" s="126" t="s">
        <v>58</v>
      </c>
      <c r="G128" s="126" t="s">
        <v>133</v>
      </c>
      <c r="H128" s="126" t="s">
        <v>134</v>
      </c>
      <c r="I128" s="126" t="s">
        <v>135</v>
      </c>
      <c r="J128" s="126" t="s">
        <v>136</v>
      </c>
      <c r="K128" s="126" t="s">
        <v>103</v>
      </c>
      <c r="L128" s="127" t="s">
        <v>137</v>
      </c>
      <c r="M128" s="124"/>
      <c r="N128" s="57" t="s">
        <v>1</v>
      </c>
      <c r="O128" s="58" t="s">
        <v>40</v>
      </c>
      <c r="P128" s="58" t="s">
        <v>138</v>
      </c>
      <c r="Q128" s="58" t="s">
        <v>139</v>
      </c>
      <c r="R128" s="58" t="s">
        <v>140</v>
      </c>
      <c r="S128" s="58" t="s">
        <v>141</v>
      </c>
      <c r="T128" s="58" t="s">
        <v>142</v>
      </c>
      <c r="U128" s="58" t="s">
        <v>143</v>
      </c>
      <c r="V128" s="58" t="s">
        <v>144</v>
      </c>
      <c r="W128" s="58" t="s">
        <v>145</v>
      </c>
      <c r="X128" s="59" t="s">
        <v>146</v>
      </c>
    </row>
    <row r="129" spans="2:65" s="1" customFormat="1" ht="22.9" customHeight="1">
      <c r="B129" s="30"/>
      <c r="C129" s="62" t="s">
        <v>147</v>
      </c>
      <c r="K129" s="128">
        <f>BK129</f>
        <v>0</v>
      </c>
      <c r="M129" s="30"/>
      <c r="N129" s="60"/>
      <c r="O129" s="51"/>
      <c r="P129" s="51"/>
      <c r="Q129" s="129">
        <f>Q130+Q131+Q137</f>
        <v>0</v>
      </c>
      <c r="R129" s="129">
        <f>R130+R131+R137</f>
        <v>0</v>
      </c>
      <c r="S129" s="51"/>
      <c r="T129" s="130">
        <f>T130+T131+T137</f>
        <v>0</v>
      </c>
      <c r="U129" s="51"/>
      <c r="V129" s="130">
        <f>V130+V131+V137</f>
        <v>0</v>
      </c>
      <c r="W129" s="51"/>
      <c r="X129" s="131">
        <f>X130+X131+X137</f>
        <v>0</v>
      </c>
      <c r="AT129" s="15" t="s">
        <v>77</v>
      </c>
      <c r="AU129" s="15" t="s">
        <v>105</v>
      </c>
      <c r="BK129" s="132">
        <f>BK130+BK131+BK137</f>
        <v>0</v>
      </c>
    </row>
    <row r="130" spans="2:65" s="11" customFormat="1" ht="25.9" customHeight="1">
      <c r="B130" s="133"/>
      <c r="D130" s="134" t="s">
        <v>77</v>
      </c>
      <c r="E130" s="135" t="s">
        <v>1100</v>
      </c>
      <c r="F130" s="135" t="s">
        <v>1100</v>
      </c>
      <c r="I130" s="136"/>
      <c r="J130" s="136"/>
      <c r="K130" s="137">
        <f>BK130</f>
        <v>0</v>
      </c>
      <c r="M130" s="133"/>
      <c r="N130" s="138"/>
      <c r="Q130" s="139">
        <v>0</v>
      </c>
      <c r="R130" s="139">
        <v>0</v>
      </c>
      <c r="T130" s="140">
        <v>0</v>
      </c>
      <c r="V130" s="140">
        <v>0</v>
      </c>
      <c r="X130" s="141">
        <v>0</v>
      </c>
      <c r="AR130" s="134" t="s">
        <v>158</v>
      </c>
      <c r="AT130" s="142" t="s">
        <v>77</v>
      </c>
      <c r="AU130" s="142" t="s">
        <v>78</v>
      </c>
      <c r="AY130" s="134" t="s">
        <v>150</v>
      </c>
      <c r="BK130" s="143">
        <v>0</v>
      </c>
    </row>
    <row r="131" spans="2:65" s="11" customFormat="1" ht="25.9" customHeight="1">
      <c r="B131" s="133"/>
      <c r="D131" s="134" t="s">
        <v>77</v>
      </c>
      <c r="E131" s="135" t="s">
        <v>181</v>
      </c>
      <c r="F131" s="135" t="s">
        <v>1101</v>
      </c>
      <c r="I131" s="136"/>
      <c r="J131" s="136"/>
      <c r="K131" s="137">
        <f>BK131</f>
        <v>0</v>
      </c>
      <c r="M131" s="133"/>
      <c r="N131" s="138"/>
      <c r="Q131" s="139">
        <f>SUM(Q132:Q136)</f>
        <v>0</v>
      </c>
      <c r="R131" s="139">
        <f>SUM(R132:R136)</f>
        <v>0</v>
      </c>
      <c r="T131" s="140">
        <f>SUM(T132:T136)</f>
        <v>0</v>
      </c>
      <c r="V131" s="140">
        <f>SUM(V132:V136)</f>
        <v>0</v>
      </c>
      <c r="X131" s="141">
        <f>SUM(X132:X136)</f>
        <v>0</v>
      </c>
      <c r="AR131" s="134" t="s">
        <v>158</v>
      </c>
      <c r="AT131" s="142" t="s">
        <v>77</v>
      </c>
      <c r="AU131" s="142" t="s">
        <v>78</v>
      </c>
      <c r="AY131" s="134" t="s">
        <v>150</v>
      </c>
      <c r="BK131" s="143">
        <f>SUM(BK132:BK136)</f>
        <v>0</v>
      </c>
    </row>
    <row r="132" spans="2:65" s="1" customFormat="1" ht="24.2" customHeight="1">
      <c r="B132" s="115"/>
      <c r="C132" s="146" t="s">
        <v>86</v>
      </c>
      <c r="D132" s="146" t="s">
        <v>153</v>
      </c>
      <c r="E132" s="147" t="s">
        <v>1102</v>
      </c>
      <c r="F132" s="148" t="s">
        <v>1103</v>
      </c>
      <c r="G132" s="149" t="s">
        <v>186</v>
      </c>
      <c r="H132" s="150">
        <v>14</v>
      </c>
      <c r="I132" s="151"/>
      <c r="J132" s="151"/>
      <c r="K132" s="152">
        <f>ROUND(P132*H132,2)</f>
        <v>0</v>
      </c>
      <c r="L132" s="148" t="s">
        <v>1</v>
      </c>
      <c r="M132" s="30"/>
      <c r="N132" s="153" t="s">
        <v>1</v>
      </c>
      <c r="O132" s="114" t="s">
        <v>41</v>
      </c>
      <c r="P132" s="154">
        <f>I132+J132</f>
        <v>0</v>
      </c>
      <c r="Q132" s="154">
        <f>ROUND(I132*H132,2)</f>
        <v>0</v>
      </c>
      <c r="R132" s="154">
        <f>ROUND(J132*H132,2)</f>
        <v>0</v>
      </c>
      <c r="T132" s="155">
        <f>S132*H132</f>
        <v>0</v>
      </c>
      <c r="U132" s="155">
        <v>0</v>
      </c>
      <c r="V132" s="155">
        <f>U132*H132</f>
        <v>0</v>
      </c>
      <c r="W132" s="155">
        <v>0</v>
      </c>
      <c r="X132" s="156">
        <f>W132*H132</f>
        <v>0</v>
      </c>
      <c r="AR132" s="157" t="s">
        <v>245</v>
      </c>
      <c r="AT132" s="157" t="s">
        <v>153</v>
      </c>
      <c r="AU132" s="157" t="s">
        <v>86</v>
      </c>
      <c r="AY132" s="15" t="s">
        <v>150</v>
      </c>
      <c r="BE132" s="158">
        <f>IF(O132="základní",K132,0)</f>
        <v>0</v>
      </c>
      <c r="BF132" s="158">
        <f>IF(O132="snížená",K132,0)</f>
        <v>0</v>
      </c>
      <c r="BG132" s="158">
        <f>IF(O132="zákl. přenesená",K132,0)</f>
        <v>0</v>
      </c>
      <c r="BH132" s="158">
        <f>IF(O132="sníž. přenesená",K132,0)</f>
        <v>0</v>
      </c>
      <c r="BI132" s="158">
        <f>IF(O132="nulová",K132,0)</f>
        <v>0</v>
      </c>
      <c r="BJ132" s="15" t="s">
        <v>86</v>
      </c>
      <c r="BK132" s="158">
        <f>ROUND(P132*H132,2)</f>
        <v>0</v>
      </c>
      <c r="BL132" s="15" t="s">
        <v>245</v>
      </c>
      <c r="BM132" s="157" t="s">
        <v>1104</v>
      </c>
    </row>
    <row r="133" spans="2:65" s="1" customFormat="1" ht="16.5" customHeight="1">
      <c r="B133" s="115"/>
      <c r="C133" s="146" t="s">
        <v>88</v>
      </c>
      <c r="D133" s="146" t="s">
        <v>153</v>
      </c>
      <c r="E133" s="147" t="s">
        <v>1105</v>
      </c>
      <c r="F133" s="148" t="s">
        <v>1106</v>
      </c>
      <c r="G133" s="149" t="s">
        <v>186</v>
      </c>
      <c r="H133" s="150">
        <v>10</v>
      </c>
      <c r="I133" s="151"/>
      <c r="J133" s="151"/>
      <c r="K133" s="152">
        <f>ROUND(P133*H133,2)</f>
        <v>0</v>
      </c>
      <c r="L133" s="148" t="s">
        <v>1</v>
      </c>
      <c r="M133" s="30"/>
      <c r="N133" s="153" t="s">
        <v>1</v>
      </c>
      <c r="O133" s="114" t="s">
        <v>41</v>
      </c>
      <c r="P133" s="154">
        <f>I133+J133</f>
        <v>0</v>
      </c>
      <c r="Q133" s="154">
        <f>ROUND(I133*H133,2)</f>
        <v>0</v>
      </c>
      <c r="R133" s="154">
        <f>ROUND(J133*H133,2)</f>
        <v>0</v>
      </c>
      <c r="T133" s="155">
        <f>S133*H133</f>
        <v>0</v>
      </c>
      <c r="U133" s="155">
        <v>0</v>
      </c>
      <c r="V133" s="155">
        <f>U133*H133</f>
        <v>0</v>
      </c>
      <c r="W133" s="155">
        <v>0</v>
      </c>
      <c r="X133" s="156">
        <f>W133*H133</f>
        <v>0</v>
      </c>
      <c r="AR133" s="157" t="s">
        <v>245</v>
      </c>
      <c r="AT133" s="157" t="s">
        <v>153</v>
      </c>
      <c r="AU133" s="157" t="s">
        <v>86</v>
      </c>
      <c r="AY133" s="15" t="s">
        <v>150</v>
      </c>
      <c r="BE133" s="158">
        <f>IF(O133="základní",K133,0)</f>
        <v>0</v>
      </c>
      <c r="BF133" s="158">
        <f>IF(O133="snížená",K133,0)</f>
        <v>0</v>
      </c>
      <c r="BG133" s="158">
        <f>IF(O133="zákl. přenesená",K133,0)</f>
        <v>0</v>
      </c>
      <c r="BH133" s="158">
        <f>IF(O133="sníž. přenesená",K133,0)</f>
        <v>0</v>
      </c>
      <c r="BI133" s="158">
        <f>IF(O133="nulová",K133,0)</f>
        <v>0</v>
      </c>
      <c r="BJ133" s="15" t="s">
        <v>86</v>
      </c>
      <c r="BK133" s="158">
        <f>ROUND(P133*H133,2)</f>
        <v>0</v>
      </c>
      <c r="BL133" s="15" t="s">
        <v>245</v>
      </c>
      <c r="BM133" s="157" t="s">
        <v>1107</v>
      </c>
    </row>
    <row r="134" spans="2:65" s="1" customFormat="1" ht="16.5" customHeight="1">
      <c r="B134" s="115"/>
      <c r="C134" s="146" t="s">
        <v>169</v>
      </c>
      <c r="D134" s="146" t="s">
        <v>153</v>
      </c>
      <c r="E134" s="147" t="s">
        <v>1108</v>
      </c>
      <c r="F134" s="148" t="s">
        <v>1109</v>
      </c>
      <c r="G134" s="149" t="s">
        <v>186</v>
      </c>
      <c r="H134" s="150">
        <v>12</v>
      </c>
      <c r="I134" s="151"/>
      <c r="J134" s="151"/>
      <c r="K134" s="152">
        <f>ROUND(P134*H134,2)</f>
        <v>0</v>
      </c>
      <c r="L134" s="148" t="s">
        <v>1</v>
      </c>
      <c r="M134" s="30"/>
      <c r="N134" s="153" t="s">
        <v>1</v>
      </c>
      <c r="O134" s="114" t="s">
        <v>41</v>
      </c>
      <c r="P134" s="154">
        <f>I134+J134</f>
        <v>0</v>
      </c>
      <c r="Q134" s="154">
        <f>ROUND(I134*H134,2)</f>
        <v>0</v>
      </c>
      <c r="R134" s="154">
        <f>ROUND(J134*H134,2)</f>
        <v>0</v>
      </c>
      <c r="T134" s="155">
        <f>S134*H134</f>
        <v>0</v>
      </c>
      <c r="U134" s="155">
        <v>0</v>
      </c>
      <c r="V134" s="155">
        <f>U134*H134</f>
        <v>0</v>
      </c>
      <c r="W134" s="155">
        <v>0</v>
      </c>
      <c r="X134" s="156">
        <f>W134*H134</f>
        <v>0</v>
      </c>
      <c r="AR134" s="157" t="s">
        <v>245</v>
      </c>
      <c r="AT134" s="157" t="s">
        <v>153</v>
      </c>
      <c r="AU134" s="157" t="s">
        <v>86</v>
      </c>
      <c r="AY134" s="15" t="s">
        <v>150</v>
      </c>
      <c r="BE134" s="158">
        <f>IF(O134="základní",K134,0)</f>
        <v>0</v>
      </c>
      <c r="BF134" s="158">
        <f>IF(O134="snížená",K134,0)</f>
        <v>0</v>
      </c>
      <c r="BG134" s="158">
        <f>IF(O134="zákl. přenesená",K134,0)</f>
        <v>0</v>
      </c>
      <c r="BH134" s="158">
        <f>IF(O134="sníž. přenesená",K134,0)</f>
        <v>0</v>
      </c>
      <c r="BI134" s="158">
        <f>IF(O134="nulová",K134,0)</f>
        <v>0</v>
      </c>
      <c r="BJ134" s="15" t="s">
        <v>86</v>
      </c>
      <c r="BK134" s="158">
        <f>ROUND(P134*H134,2)</f>
        <v>0</v>
      </c>
      <c r="BL134" s="15" t="s">
        <v>245</v>
      </c>
      <c r="BM134" s="157" t="s">
        <v>1110</v>
      </c>
    </row>
    <row r="135" spans="2:65" s="1" customFormat="1" ht="16.5" customHeight="1">
      <c r="B135" s="115"/>
      <c r="C135" s="146" t="s">
        <v>158</v>
      </c>
      <c r="D135" s="146" t="s">
        <v>153</v>
      </c>
      <c r="E135" s="147" t="s">
        <v>1111</v>
      </c>
      <c r="F135" s="148" t="s">
        <v>1112</v>
      </c>
      <c r="G135" s="149" t="s">
        <v>186</v>
      </c>
      <c r="H135" s="150">
        <v>5</v>
      </c>
      <c r="I135" s="151"/>
      <c r="J135" s="151"/>
      <c r="K135" s="152">
        <f>ROUND(P135*H135,2)</f>
        <v>0</v>
      </c>
      <c r="L135" s="148" t="s">
        <v>1</v>
      </c>
      <c r="M135" s="30"/>
      <c r="N135" s="153" t="s">
        <v>1</v>
      </c>
      <c r="O135" s="114" t="s">
        <v>41</v>
      </c>
      <c r="P135" s="154">
        <f>I135+J135</f>
        <v>0</v>
      </c>
      <c r="Q135" s="154">
        <f>ROUND(I135*H135,2)</f>
        <v>0</v>
      </c>
      <c r="R135" s="154">
        <f>ROUND(J135*H135,2)</f>
        <v>0</v>
      </c>
      <c r="T135" s="155">
        <f>S135*H135</f>
        <v>0</v>
      </c>
      <c r="U135" s="155">
        <v>0</v>
      </c>
      <c r="V135" s="155">
        <f>U135*H135</f>
        <v>0</v>
      </c>
      <c r="W135" s="155">
        <v>0</v>
      </c>
      <c r="X135" s="156">
        <f>W135*H135</f>
        <v>0</v>
      </c>
      <c r="AR135" s="157" t="s">
        <v>245</v>
      </c>
      <c r="AT135" s="157" t="s">
        <v>153</v>
      </c>
      <c r="AU135" s="157" t="s">
        <v>86</v>
      </c>
      <c r="AY135" s="15" t="s">
        <v>150</v>
      </c>
      <c r="BE135" s="158">
        <f>IF(O135="základní",K135,0)</f>
        <v>0</v>
      </c>
      <c r="BF135" s="158">
        <f>IF(O135="snížená",K135,0)</f>
        <v>0</v>
      </c>
      <c r="BG135" s="158">
        <f>IF(O135="zákl. přenesená",K135,0)</f>
        <v>0</v>
      </c>
      <c r="BH135" s="158">
        <f>IF(O135="sníž. přenesená",K135,0)</f>
        <v>0</v>
      </c>
      <c r="BI135" s="158">
        <f>IF(O135="nulová",K135,0)</f>
        <v>0</v>
      </c>
      <c r="BJ135" s="15" t="s">
        <v>86</v>
      </c>
      <c r="BK135" s="158">
        <f>ROUND(P135*H135,2)</f>
        <v>0</v>
      </c>
      <c r="BL135" s="15" t="s">
        <v>245</v>
      </c>
      <c r="BM135" s="157" t="s">
        <v>1113</v>
      </c>
    </row>
    <row r="136" spans="2:65" s="1" customFormat="1" ht="16.5" customHeight="1">
      <c r="B136" s="115"/>
      <c r="C136" s="146" t="s">
        <v>183</v>
      </c>
      <c r="D136" s="146" t="s">
        <v>153</v>
      </c>
      <c r="E136" s="147" t="s">
        <v>1114</v>
      </c>
      <c r="F136" s="148" t="s">
        <v>1115</v>
      </c>
      <c r="G136" s="149" t="s">
        <v>186</v>
      </c>
      <c r="H136" s="150">
        <v>1</v>
      </c>
      <c r="I136" s="151"/>
      <c r="J136" s="151"/>
      <c r="K136" s="152">
        <f>ROUND(P136*H136,2)</f>
        <v>0</v>
      </c>
      <c r="L136" s="148" t="s">
        <v>1</v>
      </c>
      <c r="M136" s="30"/>
      <c r="N136" s="153" t="s">
        <v>1</v>
      </c>
      <c r="O136" s="114" t="s">
        <v>41</v>
      </c>
      <c r="P136" s="154">
        <f>I136+J136</f>
        <v>0</v>
      </c>
      <c r="Q136" s="154">
        <f>ROUND(I136*H136,2)</f>
        <v>0</v>
      </c>
      <c r="R136" s="154">
        <f>ROUND(J136*H136,2)</f>
        <v>0</v>
      </c>
      <c r="T136" s="155">
        <f>S136*H136</f>
        <v>0</v>
      </c>
      <c r="U136" s="155">
        <v>0</v>
      </c>
      <c r="V136" s="155">
        <f>U136*H136</f>
        <v>0</v>
      </c>
      <c r="W136" s="155">
        <v>0</v>
      </c>
      <c r="X136" s="156">
        <f>W136*H136</f>
        <v>0</v>
      </c>
      <c r="AR136" s="157" t="s">
        <v>245</v>
      </c>
      <c r="AT136" s="157" t="s">
        <v>153</v>
      </c>
      <c r="AU136" s="157" t="s">
        <v>86</v>
      </c>
      <c r="AY136" s="15" t="s">
        <v>150</v>
      </c>
      <c r="BE136" s="158">
        <f>IF(O136="základní",K136,0)</f>
        <v>0</v>
      </c>
      <c r="BF136" s="158">
        <f>IF(O136="snížená",K136,0)</f>
        <v>0</v>
      </c>
      <c r="BG136" s="158">
        <f>IF(O136="zákl. přenesená",K136,0)</f>
        <v>0</v>
      </c>
      <c r="BH136" s="158">
        <f>IF(O136="sníž. přenesená",K136,0)</f>
        <v>0</v>
      </c>
      <c r="BI136" s="158">
        <f>IF(O136="nulová",K136,0)</f>
        <v>0</v>
      </c>
      <c r="BJ136" s="15" t="s">
        <v>86</v>
      </c>
      <c r="BK136" s="158">
        <f>ROUND(P136*H136,2)</f>
        <v>0</v>
      </c>
      <c r="BL136" s="15" t="s">
        <v>245</v>
      </c>
      <c r="BM136" s="157" t="s">
        <v>1116</v>
      </c>
    </row>
    <row r="137" spans="2:65" s="11" customFormat="1" ht="25.9" customHeight="1">
      <c r="B137" s="133"/>
      <c r="D137" s="134" t="s">
        <v>77</v>
      </c>
      <c r="E137" s="135" t="s">
        <v>235</v>
      </c>
      <c r="F137" s="135" t="s">
        <v>1117</v>
      </c>
      <c r="I137" s="136"/>
      <c r="J137" s="136"/>
      <c r="K137" s="137">
        <f>BK137</f>
        <v>0</v>
      </c>
      <c r="M137" s="133"/>
      <c r="N137" s="138"/>
      <c r="Q137" s="139">
        <f>SUM(Q138:Q143)</f>
        <v>0</v>
      </c>
      <c r="R137" s="139">
        <f>SUM(R138:R143)</f>
        <v>0</v>
      </c>
      <c r="T137" s="140">
        <f>SUM(T138:T143)</f>
        <v>0</v>
      </c>
      <c r="V137" s="140">
        <f>SUM(V138:V143)</f>
        <v>0</v>
      </c>
      <c r="X137" s="141">
        <f>SUM(X138:X143)</f>
        <v>0</v>
      </c>
      <c r="AR137" s="134" t="s">
        <v>158</v>
      </c>
      <c r="AT137" s="142" t="s">
        <v>77</v>
      </c>
      <c r="AU137" s="142" t="s">
        <v>78</v>
      </c>
      <c r="AY137" s="134" t="s">
        <v>150</v>
      </c>
      <c r="BK137" s="143">
        <f>SUM(BK138:BK143)</f>
        <v>0</v>
      </c>
    </row>
    <row r="138" spans="2:65" s="1" customFormat="1" ht="16.5" customHeight="1">
      <c r="B138" s="115"/>
      <c r="C138" s="146" t="s">
        <v>188</v>
      </c>
      <c r="D138" s="146" t="s">
        <v>153</v>
      </c>
      <c r="E138" s="147" t="s">
        <v>1118</v>
      </c>
      <c r="F138" s="148" t="s">
        <v>1119</v>
      </c>
      <c r="G138" s="149" t="s">
        <v>186</v>
      </c>
      <c r="H138" s="150">
        <v>14</v>
      </c>
      <c r="I138" s="151"/>
      <c r="J138" s="151"/>
      <c r="K138" s="152">
        <f t="shared" ref="K138:K143" si="6">ROUND(P138*H138,2)</f>
        <v>0</v>
      </c>
      <c r="L138" s="148" t="s">
        <v>1</v>
      </c>
      <c r="M138" s="30"/>
      <c r="N138" s="153" t="s">
        <v>1</v>
      </c>
      <c r="O138" s="114" t="s">
        <v>41</v>
      </c>
      <c r="P138" s="154">
        <f t="shared" ref="P138:P143" si="7">I138+J138</f>
        <v>0</v>
      </c>
      <c r="Q138" s="154">
        <f t="shared" ref="Q138:Q143" si="8">ROUND(I138*H138,2)</f>
        <v>0</v>
      </c>
      <c r="R138" s="154">
        <f t="shared" ref="R138:R143" si="9">ROUND(J138*H138,2)</f>
        <v>0</v>
      </c>
      <c r="T138" s="155">
        <f t="shared" ref="T138:T143" si="10">S138*H138</f>
        <v>0</v>
      </c>
      <c r="U138" s="155">
        <v>0</v>
      </c>
      <c r="V138" s="155">
        <f t="shared" ref="V138:V143" si="11">U138*H138</f>
        <v>0</v>
      </c>
      <c r="W138" s="155">
        <v>0</v>
      </c>
      <c r="X138" s="156">
        <f t="shared" ref="X138:X143" si="12">W138*H138</f>
        <v>0</v>
      </c>
      <c r="AR138" s="157" t="s">
        <v>245</v>
      </c>
      <c r="AT138" s="157" t="s">
        <v>153</v>
      </c>
      <c r="AU138" s="157" t="s">
        <v>86</v>
      </c>
      <c r="AY138" s="15" t="s">
        <v>150</v>
      </c>
      <c r="BE138" s="158">
        <f t="shared" ref="BE138:BE143" si="13">IF(O138="základní",K138,0)</f>
        <v>0</v>
      </c>
      <c r="BF138" s="158">
        <f t="shared" ref="BF138:BF143" si="14">IF(O138="snížená",K138,0)</f>
        <v>0</v>
      </c>
      <c r="BG138" s="158">
        <f t="shared" ref="BG138:BG143" si="15">IF(O138="zákl. přenesená",K138,0)</f>
        <v>0</v>
      </c>
      <c r="BH138" s="158">
        <f t="shared" ref="BH138:BH143" si="16">IF(O138="sníž. přenesená",K138,0)</f>
        <v>0</v>
      </c>
      <c r="BI138" s="158">
        <f t="shared" ref="BI138:BI143" si="17">IF(O138="nulová",K138,0)</f>
        <v>0</v>
      </c>
      <c r="BJ138" s="15" t="s">
        <v>86</v>
      </c>
      <c r="BK138" s="158">
        <f t="shared" ref="BK138:BK143" si="18">ROUND(P138*H138,2)</f>
        <v>0</v>
      </c>
      <c r="BL138" s="15" t="s">
        <v>245</v>
      </c>
      <c r="BM138" s="157" t="s">
        <v>1120</v>
      </c>
    </row>
    <row r="139" spans="2:65" s="1" customFormat="1" ht="16.5" customHeight="1">
      <c r="B139" s="115"/>
      <c r="C139" s="146" t="s">
        <v>192</v>
      </c>
      <c r="D139" s="146" t="s">
        <v>153</v>
      </c>
      <c r="E139" s="147" t="s">
        <v>1121</v>
      </c>
      <c r="F139" s="148" t="s">
        <v>1122</v>
      </c>
      <c r="G139" s="149" t="s">
        <v>186</v>
      </c>
      <c r="H139" s="150">
        <v>0</v>
      </c>
      <c r="I139" s="151"/>
      <c r="J139" s="151"/>
      <c r="K139" s="152">
        <f t="shared" si="6"/>
        <v>0</v>
      </c>
      <c r="L139" s="148" t="s">
        <v>1</v>
      </c>
      <c r="M139" s="30"/>
      <c r="N139" s="153" t="s">
        <v>1</v>
      </c>
      <c r="O139" s="114" t="s">
        <v>41</v>
      </c>
      <c r="P139" s="154">
        <f t="shared" si="7"/>
        <v>0</v>
      </c>
      <c r="Q139" s="154">
        <f t="shared" si="8"/>
        <v>0</v>
      </c>
      <c r="R139" s="154">
        <f t="shared" si="9"/>
        <v>0</v>
      </c>
      <c r="T139" s="155">
        <f t="shared" si="10"/>
        <v>0</v>
      </c>
      <c r="U139" s="155">
        <v>0</v>
      </c>
      <c r="V139" s="155">
        <f t="shared" si="11"/>
        <v>0</v>
      </c>
      <c r="W139" s="155">
        <v>0</v>
      </c>
      <c r="X139" s="156">
        <f t="shared" si="12"/>
        <v>0</v>
      </c>
      <c r="AR139" s="157" t="s">
        <v>245</v>
      </c>
      <c r="AT139" s="157" t="s">
        <v>153</v>
      </c>
      <c r="AU139" s="157" t="s">
        <v>86</v>
      </c>
      <c r="AY139" s="15" t="s">
        <v>150</v>
      </c>
      <c r="BE139" s="158">
        <f t="shared" si="13"/>
        <v>0</v>
      </c>
      <c r="BF139" s="158">
        <f t="shared" si="14"/>
        <v>0</v>
      </c>
      <c r="BG139" s="158">
        <f t="shared" si="15"/>
        <v>0</v>
      </c>
      <c r="BH139" s="158">
        <f t="shared" si="16"/>
        <v>0</v>
      </c>
      <c r="BI139" s="158">
        <f t="shared" si="17"/>
        <v>0</v>
      </c>
      <c r="BJ139" s="15" t="s">
        <v>86</v>
      </c>
      <c r="BK139" s="158">
        <f t="shared" si="18"/>
        <v>0</v>
      </c>
      <c r="BL139" s="15" t="s">
        <v>245</v>
      </c>
      <c r="BM139" s="157" t="s">
        <v>1123</v>
      </c>
    </row>
    <row r="140" spans="2:65" s="1" customFormat="1" ht="16.5" customHeight="1">
      <c r="B140" s="115"/>
      <c r="C140" s="146" t="s">
        <v>196</v>
      </c>
      <c r="D140" s="146" t="s">
        <v>153</v>
      </c>
      <c r="E140" s="147" t="s">
        <v>1124</v>
      </c>
      <c r="F140" s="148" t="s">
        <v>1125</v>
      </c>
      <c r="G140" s="149" t="s">
        <v>186</v>
      </c>
      <c r="H140" s="150">
        <v>14</v>
      </c>
      <c r="I140" s="151"/>
      <c r="J140" s="151"/>
      <c r="K140" s="152">
        <f t="shared" si="6"/>
        <v>0</v>
      </c>
      <c r="L140" s="148" t="s">
        <v>1</v>
      </c>
      <c r="M140" s="30"/>
      <c r="N140" s="153" t="s">
        <v>1</v>
      </c>
      <c r="O140" s="114" t="s">
        <v>41</v>
      </c>
      <c r="P140" s="154">
        <f t="shared" si="7"/>
        <v>0</v>
      </c>
      <c r="Q140" s="154">
        <f t="shared" si="8"/>
        <v>0</v>
      </c>
      <c r="R140" s="154">
        <f t="shared" si="9"/>
        <v>0</v>
      </c>
      <c r="T140" s="155">
        <f t="shared" si="10"/>
        <v>0</v>
      </c>
      <c r="U140" s="155">
        <v>0</v>
      </c>
      <c r="V140" s="155">
        <f t="shared" si="11"/>
        <v>0</v>
      </c>
      <c r="W140" s="155">
        <v>0</v>
      </c>
      <c r="X140" s="156">
        <f t="shared" si="12"/>
        <v>0</v>
      </c>
      <c r="AR140" s="157" t="s">
        <v>245</v>
      </c>
      <c r="AT140" s="157" t="s">
        <v>153</v>
      </c>
      <c r="AU140" s="157" t="s">
        <v>86</v>
      </c>
      <c r="AY140" s="15" t="s">
        <v>150</v>
      </c>
      <c r="BE140" s="158">
        <f t="shared" si="13"/>
        <v>0</v>
      </c>
      <c r="BF140" s="158">
        <f t="shared" si="14"/>
        <v>0</v>
      </c>
      <c r="BG140" s="158">
        <f t="shared" si="15"/>
        <v>0</v>
      </c>
      <c r="BH140" s="158">
        <f t="shared" si="16"/>
        <v>0</v>
      </c>
      <c r="BI140" s="158">
        <f t="shared" si="17"/>
        <v>0</v>
      </c>
      <c r="BJ140" s="15" t="s">
        <v>86</v>
      </c>
      <c r="BK140" s="158">
        <f t="shared" si="18"/>
        <v>0</v>
      </c>
      <c r="BL140" s="15" t="s">
        <v>245</v>
      </c>
      <c r="BM140" s="157" t="s">
        <v>1126</v>
      </c>
    </row>
    <row r="141" spans="2:65" s="1" customFormat="1" ht="16.5" customHeight="1">
      <c r="B141" s="115"/>
      <c r="C141" s="146" t="s">
        <v>200</v>
      </c>
      <c r="D141" s="146" t="s">
        <v>153</v>
      </c>
      <c r="E141" s="147" t="s">
        <v>1127</v>
      </c>
      <c r="F141" s="148" t="s">
        <v>1128</v>
      </c>
      <c r="G141" s="149" t="s">
        <v>186</v>
      </c>
      <c r="H141" s="150">
        <v>0</v>
      </c>
      <c r="I141" s="151"/>
      <c r="J141" s="151"/>
      <c r="K141" s="152">
        <f t="shared" si="6"/>
        <v>0</v>
      </c>
      <c r="L141" s="148" t="s">
        <v>1</v>
      </c>
      <c r="M141" s="30"/>
      <c r="N141" s="153" t="s">
        <v>1</v>
      </c>
      <c r="O141" s="114" t="s">
        <v>41</v>
      </c>
      <c r="P141" s="154">
        <f t="shared" si="7"/>
        <v>0</v>
      </c>
      <c r="Q141" s="154">
        <f t="shared" si="8"/>
        <v>0</v>
      </c>
      <c r="R141" s="154">
        <f t="shared" si="9"/>
        <v>0</v>
      </c>
      <c r="T141" s="155">
        <f t="shared" si="10"/>
        <v>0</v>
      </c>
      <c r="U141" s="155">
        <v>0</v>
      </c>
      <c r="V141" s="155">
        <f t="shared" si="11"/>
        <v>0</v>
      </c>
      <c r="W141" s="155">
        <v>0</v>
      </c>
      <c r="X141" s="156">
        <f t="shared" si="12"/>
        <v>0</v>
      </c>
      <c r="AR141" s="157" t="s">
        <v>245</v>
      </c>
      <c r="AT141" s="157" t="s">
        <v>153</v>
      </c>
      <c r="AU141" s="157" t="s">
        <v>86</v>
      </c>
      <c r="AY141" s="15" t="s">
        <v>150</v>
      </c>
      <c r="BE141" s="158">
        <f t="shared" si="13"/>
        <v>0</v>
      </c>
      <c r="BF141" s="158">
        <f t="shared" si="14"/>
        <v>0</v>
      </c>
      <c r="BG141" s="158">
        <f t="shared" si="15"/>
        <v>0</v>
      </c>
      <c r="BH141" s="158">
        <f t="shared" si="16"/>
        <v>0</v>
      </c>
      <c r="BI141" s="158">
        <f t="shared" si="17"/>
        <v>0</v>
      </c>
      <c r="BJ141" s="15" t="s">
        <v>86</v>
      </c>
      <c r="BK141" s="158">
        <f t="shared" si="18"/>
        <v>0</v>
      </c>
      <c r="BL141" s="15" t="s">
        <v>245</v>
      </c>
      <c r="BM141" s="157" t="s">
        <v>1129</v>
      </c>
    </row>
    <row r="142" spans="2:65" s="1" customFormat="1" ht="16.5" customHeight="1">
      <c r="B142" s="115"/>
      <c r="C142" s="146" t="s">
        <v>204</v>
      </c>
      <c r="D142" s="146" t="s">
        <v>153</v>
      </c>
      <c r="E142" s="147" t="s">
        <v>1130</v>
      </c>
      <c r="F142" s="148" t="s">
        <v>1131</v>
      </c>
      <c r="G142" s="149" t="s">
        <v>761</v>
      </c>
      <c r="H142" s="150">
        <v>15</v>
      </c>
      <c r="I142" s="151"/>
      <c r="J142" s="151"/>
      <c r="K142" s="152">
        <f t="shared" si="6"/>
        <v>0</v>
      </c>
      <c r="L142" s="148" t="s">
        <v>1</v>
      </c>
      <c r="M142" s="30"/>
      <c r="N142" s="153" t="s">
        <v>1</v>
      </c>
      <c r="O142" s="114" t="s">
        <v>41</v>
      </c>
      <c r="P142" s="154">
        <f t="shared" si="7"/>
        <v>0</v>
      </c>
      <c r="Q142" s="154">
        <f t="shared" si="8"/>
        <v>0</v>
      </c>
      <c r="R142" s="154">
        <f t="shared" si="9"/>
        <v>0</v>
      </c>
      <c r="T142" s="155">
        <f t="shared" si="10"/>
        <v>0</v>
      </c>
      <c r="U142" s="155">
        <v>0</v>
      </c>
      <c r="V142" s="155">
        <f t="shared" si="11"/>
        <v>0</v>
      </c>
      <c r="W142" s="155">
        <v>0</v>
      </c>
      <c r="X142" s="156">
        <f t="shared" si="12"/>
        <v>0</v>
      </c>
      <c r="AR142" s="157" t="s">
        <v>245</v>
      </c>
      <c r="AT142" s="157" t="s">
        <v>153</v>
      </c>
      <c r="AU142" s="157" t="s">
        <v>86</v>
      </c>
      <c r="AY142" s="15" t="s">
        <v>150</v>
      </c>
      <c r="BE142" s="158">
        <f t="shared" si="13"/>
        <v>0</v>
      </c>
      <c r="BF142" s="158">
        <f t="shared" si="14"/>
        <v>0</v>
      </c>
      <c r="BG142" s="158">
        <f t="shared" si="15"/>
        <v>0</v>
      </c>
      <c r="BH142" s="158">
        <f t="shared" si="16"/>
        <v>0</v>
      </c>
      <c r="BI142" s="158">
        <f t="shared" si="17"/>
        <v>0</v>
      </c>
      <c r="BJ142" s="15" t="s">
        <v>86</v>
      </c>
      <c r="BK142" s="158">
        <f t="shared" si="18"/>
        <v>0</v>
      </c>
      <c r="BL142" s="15" t="s">
        <v>245</v>
      </c>
      <c r="BM142" s="157" t="s">
        <v>1132</v>
      </c>
    </row>
    <row r="143" spans="2:65" s="1" customFormat="1" ht="111.75" customHeight="1">
      <c r="B143" s="115"/>
      <c r="C143" s="170" t="s">
        <v>208</v>
      </c>
      <c r="D143" s="170" t="s">
        <v>227</v>
      </c>
      <c r="E143" s="171" t="s">
        <v>1133</v>
      </c>
      <c r="F143" s="172" t="s">
        <v>1134</v>
      </c>
      <c r="G143" s="173" t="s">
        <v>1</v>
      </c>
      <c r="H143" s="174">
        <v>0</v>
      </c>
      <c r="I143" s="175"/>
      <c r="J143" s="176"/>
      <c r="K143" s="177">
        <f t="shared" si="6"/>
        <v>0</v>
      </c>
      <c r="L143" s="172" t="s">
        <v>1</v>
      </c>
      <c r="M143" s="178"/>
      <c r="N143" s="195" t="s">
        <v>1</v>
      </c>
      <c r="O143" s="190" t="s">
        <v>41</v>
      </c>
      <c r="P143" s="191">
        <f t="shared" si="7"/>
        <v>0</v>
      </c>
      <c r="Q143" s="191">
        <f t="shared" si="8"/>
        <v>0</v>
      </c>
      <c r="R143" s="191">
        <f t="shared" si="9"/>
        <v>0</v>
      </c>
      <c r="S143" s="192"/>
      <c r="T143" s="193">
        <f t="shared" si="10"/>
        <v>0</v>
      </c>
      <c r="U143" s="193">
        <v>0</v>
      </c>
      <c r="V143" s="193">
        <f t="shared" si="11"/>
        <v>0</v>
      </c>
      <c r="W143" s="193">
        <v>0</v>
      </c>
      <c r="X143" s="194">
        <f t="shared" si="12"/>
        <v>0</v>
      </c>
      <c r="AR143" s="157" t="s">
        <v>245</v>
      </c>
      <c r="AT143" s="157" t="s">
        <v>227</v>
      </c>
      <c r="AU143" s="157" t="s">
        <v>86</v>
      </c>
      <c r="AY143" s="15" t="s">
        <v>150</v>
      </c>
      <c r="BE143" s="158">
        <f t="shared" si="13"/>
        <v>0</v>
      </c>
      <c r="BF143" s="158">
        <f t="shared" si="14"/>
        <v>0</v>
      </c>
      <c r="BG143" s="158">
        <f t="shared" si="15"/>
        <v>0</v>
      </c>
      <c r="BH143" s="158">
        <f t="shared" si="16"/>
        <v>0</v>
      </c>
      <c r="BI143" s="158">
        <f t="shared" si="17"/>
        <v>0</v>
      </c>
      <c r="BJ143" s="15" t="s">
        <v>86</v>
      </c>
      <c r="BK143" s="158">
        <f t="shared" si="18"/>
        <v>0</v>
      </c>
      <c r="BL143" s="15" t="s">
        <v>245</v>
      </c>
      <c r="BM143" s="157" t="s">
        <v>1135</v>
      </c>
    </row>
    <row r="144" spans="2:65" s="1" customFormat="1" ht="6.95" customHeight="1">
      <c r="B144" s="42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30"/>
    </row>
  </sheetData>
  <autoFilter ref="C128:L143" xr:uid="{00000000-0009-0000-0000-000002000000}"/>
  <mergeCells count="14">
    <mergeCell ref="D107:F107"/>
    <mergeCell ref="E119:H119"/>
    <mergeCell ref="E121:H121"/>
    <mergeCell ref="M2:Z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SO650 - Trakční trolejové...</vt:lpstr>
      <vt:lpstr>F04 - DIO</vt:lpstr>
      <vt:lpstr>'F04 - DIO'!Názvy_tisku</vt:lpstr>
      <vt:lpstr>'Rekapitulace stavby'!Názvy_tisku</vt:lpstr>
      <vt:lpstr>'SO650 - Trakční trolejové...'!Názvy_tisku</vt:lpstr>
      <vt:lpstr>'F04 - DIO'!Oblast_tisku</vt:lpstr>
      <vt:lpstr>'Rekapitulace stavby'!Oblast_tisku</vt:lpstr>
      <vt:lpstr>'SO650 - Trakční trolejové...'!Oblast_tisku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GICHKINA, Iuliia (ELEKTROLINE)</dc:creator>
  <cp:lastModifiedBy>CINGR, Vojtěch (ELEKTROLINE)</cp:lastModifiedBy>
  <dcterms:created xsi:type="dcterms:W3CDTF">2024-11-07T11:22:34Z</dcterms:created>
  <dcterms:modified xsi:type="dcterms:W3CDTF">2025-06-09T08:25:34Z</dcterms:modified>
</cp:coreProperties>
</file>